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rlsea/Desktop/未命名文件夹/papers/Paper1/Paper 1(图+表）/"/>
    </mc:Choice>
  </mc:AlternateContent>
  <xr:revisionPtr revIDLastSave="0" documentId="13_ncr:1_{5E858CD7-A521-2E49-BB5D-176E06CA98B0}" xr6:coauthVersionLast="45" xr6:coauthVersionMax="45" xr10:uidLastSave="{00000000-0000-0000-0000-000000000000}"/>
  <bookViews>
    <workbookView xWindow="5280" yWindow="840" windowWidth="27840" windowHeight="16500" xr2:uid="{66A3EF02-F1F1-034C-AA6D-E3BB8892C3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59" i="1" l="1"/>
  <c r="Q59" i="1"/>
  <c r="R59" i="1"/>
  <c r="C59" i="1"/>
  <c r="D59" i="1"/>
  <c r="E59" i="1"/>
  <c r="F59" i="1"/>
  <c r="G59" i="1"/>
  <c r="H59" i="1"/>
  <c r="I59" i="1"/>
  <c r="K59" i="1"/>
  <c r="L59" i="1"/>
  <c r="M59" i="1"/>
  <c r="N59" i="1"/>
  <c r="O59" i="1"/>
  <c r="C58" i="1"/>
  <c r="D58" i="1"/>
  <c r="E58" i="1"/>
  <c r="F58" i="1"/>
  <c r="G58" i="1"/>
  <c r="H58" i="1"/>
  <c r="I58" i="1"/>
  <c r="K58" i="1"/>
  <c r="L58" i="1"/>
  <c r="M58" i="1"/>
  <c r="N58" i="1"/>
  <c r="O58" i="1"/>
  <c r="P58" i="1"/>
  <c r="Q58" i="1"/>
  <c r="R58" i="1"/>
  <c r="C57" i="1"/>
  <c r="D57" i="1"/>
  <c r="E57" i="1"/>
  <c r="F57" i="1"/>
  <c r="G57" i="1"/>
  <c r="H57" i="1"/>
  <c r="I57" i="1"/>
  <c r="K57" i="1"/>
  <c r="L57" i="1"/>
  <c r="M57" i="1"/>
  <c r="N57" i="1"/>
  <c r="O57" i="1"/>
  <c r="P57" i="1"/>
  <c r="Q57" i="1"/>
  <c r="R57" i="1"/>
  <c r="B59" i="1"/>
  <c r="B58" i="1"/>
  <c r="B57" i="1"/>
  <c r="P56" i="1"/>
  <c r="Q56" i="1"/>
  <c r="R56" i="1"/>
  <c r="C56" i="1"/>
  <c r="D56" i="1"/>
  <c r="E56" i="1"/>
  <c r="F56" i="1"/>
  <c r="G56" i="1"/>
  <c r="H56" i="1"/>
  <c r="I56" i="1"/>
  <c r="K56" i="1"/>
  <c r="L56" i="1"/>
  <c r="M56" i="1"/>
  <c r="N56" i="1"/>
  <c r="O56" i="1"/>
  <c r="N55" i="1"/>
  <c r="O55" i="1"/>
  <c r="P55" i="1"/>
  <c r="Q55" i="1"/>
  <c r="R55" i="1"/>
  <c r="C55" i="1"/>
  <c r="D55" i="1"/>
  <c r="E55" i="1"/>
  <c r="F55" i="1"/>
  <c r="G55" i="1"/>
  <c r="H55" i="1"/>
  <c r="I55" i="1"/>
  <c r="K55" i="1"/>
  <c r="L55" i="1"/>
  <c r="M55" i="1"/>
  <c r="P54" i="1"/>
  <c r="Q54" i="1"/>
  <c r="R54" i="1"/>
  <c r="C54" i="1"/>
  <c r="D54" i="1"/>
  <c r="E54" i="1"/>
  <c r="F54" i="1"/>
  <c r="G54" i="1"/>
  <c r="H54" i="1"/>
  <c r="I54" i="1"/>
  <c r="K54" i="1"/>
  <c r="L54" i="1"/>
  <c r="M54" i="1"/>
  <c r="N54" i="1"/>
  <c r="O54" i="1"/>
  <c r="C53" i="1"/>
  <c r="D53" i="1"/>
  <c r="E53" i="1"/>
  <c r="F53" i="1"/>
  <c r="G53" i="1"/>
  <c r="H53" i="1"/>
  <c r="I53" i="1"/>
  <c r="K53" i="1"/>
  <c r="L53" i="1"/>
  <c r="M53" i="1"/>
  <c r="N53" i="1"/>
  <c r="O53" i="1"/>
  <c r="P53" i="1"/>
  <c r="Q53" i="1"/>
  <c r="R53" i="1"/>
  <c r="C52" i="1"/>
  <c r="D52" i="1"/>
  <c r="E52" i="1"/>
  <c r="F52" i="1"/>
  <c r="G52" i="1"/>
  <c r="H52" i="1"/>
  <c r="I52" i="1"/>
  <c r="K52" i="1"/>
  <c r="L52" i="1"/>
  <c r="M52" i="1"/>
  <c r="N52" i="1"/>
  <c r="O52" i="1"/>
  <c r="P52" i="1"/>
  <c r="Q52" i="1"/>
  <c r="R52" i="1"/>
  <c r="B56" i="1"/>
  <c r="B55" i="1"/>
  <c r="B54" i="1"/>
  <c r="B53" i="1"/>
  <c r="B52" i="1"/>
  <c r="N50" i="1"/>
  <c r="O50" i="1"/>
  <c r="O51" i="1" s="1"/>
  <c r="P50" i="1"/>
  <c r="Q50" i="1"/>
  <c r="R50" i="1"/>
  <c r="C50" i="1"/>
  <c r="C51" i="1" s="1"/>
  <c r="D50" i="1"/>
  <c r="E50" i="1"/>
  <c r="F50" i="1"/>
  <c r="G50" i="1"/>
  <c r="G51" i="1" s="1"/>
  <c r="H50" i="1"/>
  <c r="I50" i="1"/>
  <c r="K50" i="1"/>
  <c r="K51" i="1" s="1"/>
  <c r="L50" i="1"/>
  <c r="L51" i="1" s="1"/>
  <c r="M50" i="1"/>
  <c r="C49" i="1"/>
  <c r="D49" i="1"/>
  <c r="D51" i="1" s="1"/>
  <c r="E49" i="1"/>
  <c r="E51" i="1" s="1"/>
  <c r="F49" i="1"/>
  <c r="G49" i="1"/>
  <c r="H49" i="1"/>
  <c r="H51" i="1" s="1"/>
  <c r="I49" i="1"/>
  <c r="I51" i="1" s="1"/>
  <c r="K49" i="1"/>
  <c r="L49" i="1"/>
  <c r="M49" i="1"/>
  <c r="M51" i="1" s="1"/>
  <c r="N49" i="1"/>
  <c r="N51" i="1" s="1"/>
  <c r="O49" i="1"/>
  <c r="P49" i="1"/>
  <c r="P51" i="1" s="1"/>
  <c r="Q49" i="1"/>
  <c r="R49" i="1"/>
  <c r="R51" i="1" s="1"/>
  <c r="C48" i="1"/>
  <c r="D48" i="1"/>
  <c r="E48" i="1"/>
  <c r="F48" i="1"/>
  <c r="G48" i="1"/>
  <c r="H48" i="1"/>
  <c r="I48" i="1"/>
  <c r="K48" i="1"/>
  <c r="L48" i="1"/>
  <c r="M48" i="1"/>
  <c r="N48" i="1"/>
  <c r="O48" i="1"/>
  <c r="P48" i="1"/>
  <c r="Q48" i="1"/>
  <c r="R48" i="1"/>
  <c r="B51" i="1"/>
  <c r="B50" i="1"/>
  <c r="B49" i="1"/>
  <c r="B48" i="1"/>
  <c r="O22" i="1"/>
  <c r="P22" i="1"/>
  <c r="Q22" i="1"/>
  <c r="R22" i="1"/>
  <c r="C22" i="1"/>
  <c r="D22" i="1"/>
  <c r="E22" i="1"/>
  <c r="F22" i="1"/>
  <c r="G22" i="1"/>
  <c r="H22" i="1"/>
  <c r="I22" i="1"/>
  <c r="K22" i="1"/>
  <c r="L22" i="1"/>
  <c r="M22" i="1"/>
  <c r="N22" i="1"/>
  <c r="M21" i="1"/>
  <c r="N21" i="1"/>
  <c r="O21" i="1"/>
  <c r="P21" i="1"/>
  <c r="Q21" i="1"/>
  <c r="R21" i="1"/>
  <c r="C21" i="1"/>
  <c r="D21" i="1"/>
  <c r="E21" i="1"/>
  <c r="F21" i="1"/>
  <c r="G21" i="1"/>
  <c r="H21" i="1"/>
  <c r="I21" i="1"/>
  <c r="K21" i="1"/>
  <c r="L21" i="1"/>
  <c r="B22" i="1"/>
  <c r="B21" i="1"/>
  <c r="N16" i="1"/>
  <c r="O16" i="1"/>
  <c r="P16" i="1"/>
  <c r="Q16" i="1"/>
  <c r="R16" i="1"/>
  <c r="C16" i="1"/>
  <c r="D16" i="1"/>
  <c r="E16" i="1"/>
  <c r="F16" i="1"/>
  <c r="G16" i="1"/>
  <c r="H16" i="1"/>
  <c r="I16" i="1"/>
  <c r="K16" i="1"/>
  <c r="L16" i="1"/>
  <c r="M16" i="1"/>
  <c r="B16" i="1"/>
  <c r="P15" i="1"/>
  <c r="Q15" i="1"/>
  <c r="R15" i="1"/>
  <c r="L15" i="1"/>
  <c r="M15" i="1"/>
  <c r="N15" i="1"/>
  <c r="O15" i="1"/>
  <c r="H15" i="1"/>
  <c r="I15" i="1"/>
  <c r="K15" i="1"/>
  <c r="C15" i="1"/>
  <c r="D15" i="1"/>
  <c r="E15" i="1"/>
  <c r="F15" i="1"/>
  <c r="G15" i="1"/>
  <c r="B15" i="1"/>
  <c r="Q51" i="1" l="1"/>
  <c r="F51" i="1"/>
</calcChain>
</file>

<file path=xl/sharedStrings.xml><?xml version="1.0" encoding="utf-8"?>
<sst xmlns="http://schemas.openxmlformats.org/spreadsheetml/2006/main" count="77" uniqueCount="77">
  <si>
    <t>Samples</t>
    <phoneticPr fontId="1" type="noConversion"/>
  </si>
  <si>
    <r>
      <t>SiO</t>
    </r>
    <r>
      <rPr>
        <b/>
        <vertAlign val="subscript"/>
        <sz val="9"/>
        <color theme="1"/>
        <rFont val="Arial"/>
        <family val="2"/>
      </rPr>
      <t>2</t>
    </r>
    <phoneticPr fontId="1" type="noConversion"/>
  </si>
  <si>
    <r>
      <t>Al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O</t>
    </r>
    <r>
      <rPr>
        <b/>
        <vertAlign val="subscript"/>
        <sz val="9"/>
        <color theme="1"/>
        <rFont val="Arial"/>
        <family val="2"/>
      </rPr>
      <t>3</t>
    </r>
  </si>
  <si>
    <r>
      <t>TiO</t>
    </r>
    <r>
      <rPr>
        <b/>
        <vertAlign val="subscript"/>
        <sz val="9"/>
        <color theme="1"/>
        <rFont val="Arial"/>
        <family val="2"/>
      </rPr>
      <t>2</t>
    </r>
  </si>
  <si>
    <r>
      <t>Fe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O</t>
    </r>
    <r>
      <rPr>
        <b/>
        <vertAlign val="subscript"/>
        <sz val="9"/>
        <color theme="1"/>
        <rFont val="Arial"/>
        <family val="2"/>
      </rPr>
      <t>3</t>
    </r>
    <phoneticPr fontId="1" type="noConversion"/>
  </si>
  <si>
    <t>FeO</t>
  </si>
  <si>
    <t>CaO</t>
  </si>
  <si>
    <r>
      <t>K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O</t>
    </r>
  </si>
  <si>
    <r>
      <t>Na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O</t>
    </r>
    <phoneticPr fontId="1" type="noConversion"/>
  </si>
  <si>
    <t>MnO</t>
  </si>
  <si>
    <r>
      <t>P</t>
    </r>
    <r>
      <rPr>
        <b/>
        <vertAlign val="sub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O</t>
    </r>
    <r>
      <rPr>
        <b/>
        <vertAlign val="subscript"/>
        <sz val="9"/>
        <color theme="1"/>
        <rFont val="Arial"/>
        <family val="2"/>
      </rPr>
      <t>5</t>
    </r>
    <phoneticPr fontId="1" type="noConversion"/>
  </si>
  <si>
    <t>LOI</t>
  </si>
  <si>
    <t>Total</t>
  </si>
  <si>
    <t>TFeO</t>
    <phoneticPr fontId="1" type="noConversion"/>
  </si>
  <si>
    <t>Qz</t>
    <phoneticPr fontId="1" type="noConversion"/>
  </si>
  <si>
    <t>Or</t>
    <phoneticPr fontId="1" type="noConversion"/>
  </si>
  <si>
    <t>Ab</t>
    <phoneticPr fontId="1" type="noConversion"/>
  </si>
  <si>
    <t>An</t>
    <phoneticPr fontId="1" type="noConversion"/>
  </si>
  <si>
    <t>A/CNK</t>
  </si>
  <si>
    <t>A/NK</t>
  </si>
  <si>
    <t>Rb</t>
  </si>
  <si>
    <t>Sr</t>
  </si>
  <si>
    <t>Ba</t>
  </si>
  <si>
    <t>Nb</t>
  </si>
  <si>
    <t>Ta</t>
  </si>
  <si>
    <t>Zr</t>
  </si>
  <si>
    <t>Hf</t>
  </si>
  <si>
    <t>Ga</t>
  </si>
  <si>
    <t>Th</t>
    <phoneticPr fontId="1" type="noConversion"/>
  </si>
  <si>
    <t>U</t>
    <phoneticPr fontId="1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</si>
  <si>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</si>
  <si>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</si>
  <si>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</si>
  <si>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</si>
  <si>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</si>
  <si>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</si>
  <si>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</si>
  <si>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</si>
  <si>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</si>
  <si>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</si>
  <si>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</si>
  <si>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</si>
  <si>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</si>
  <si>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</si>
  <si>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</si>
  <si>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ΣREE</t>
  </si>
  <si>
    <t>LREE</t>
  </si>
  <si>
    <t>HREE</t>
  </si>
  <si>
    <t>L/H</t>
  </si>
  <si>
    <t>δEu</t>
    <phoneticPr fontId="1" type="noConversion"/>
  </si>
  <si>
    <t>δCe</t>
    <phoneticPr fontId="1" type="noConversion"/>
  </si>
  <si>
    <r>
      <t>(La/Yb)</t>
    </r>
    <r>
      <rPr>
        <b/>
        <sz val="6"/>
        <color theme="1"/>
        <rFont val="Arial"/>
        <family val="2"/>
      </rPr>
      <t>N</t>
    </r>
    <phoneticPr fontId="1" type="noConversion"/>
  </si>
  <si>
    <r>
      <t>(La/Sm)</t>
    </r>
    <r>
      <rPr>
        <b/>
        <sz val="6"/>
        <color theme="1"/>
        <rFont val="Arial"/>
        <family val="2"/>
      </rPr>
      <t>N</t>
    </r>
    <phoneticPr fontId="1" type="noConversion"/>
  </si>
  <si>
    <t>Rb/Sr</t>
  </si>
  <si>
    <t>Nb/Ta</t>
  </si>
  <si>
    <t>14Y005-7H</t>
    <phoneticPr fontId="1" type="noConversion"/>
  </si>
  <si>
    <t>14Y005-11H</t>
    <phoneticPr fontId="1" type="noConversion"/>
  </si>
  <si>
    <t>14Y005-13H</t>
    <phoneticPr fontId="1" type="noConversion"/>
  </si>
  <si>
    <t>14Y006-1H</t>
    <phoneticPr fontId="1" type="noConversion"/>
  </si>
  <si>
    <t>14Y006-2H</t>
    <phoneticPr fontId="1" type="noConversion"/>
  </si>
  <si>
    <t>GD010-1</t>
    <phoneticPr fontId="1" type="noConversion"/>
  </si>
  <si>
    <t>GD010-3</t>
    <phoneticPr fontId="1" type="noConversion"/>
  </si>
  <si>
    <t>GD010-5</t>
    <phoneticPr fontId="1" type="noConversion"/>
  </si>
  <si>
    <t>Host rocks</t>
    <phoneticPr fontId="1" type="noConversion"/>
  </si>
  <si>
    <t>14Y005-1H</t>
    <phoneticPr fontId="1" type="noConversion"/>
  </si>
  <si>
    <t>14Y005-2H</t>
    <phoneticPr fontId="1" type="noConversion"/>
  </si>
  <si>
    <t>14Y005-4H</t>
    <phoneticPr fontId="1" type="noConversion"/>
  </si>
  <si>
    <t>14Y005-8H</t>
    <phoneticPr fontId="1" type="noConversion"/>
  </si>
  <si>
    <t>14Y005-10H</t>
    <phoneticPr fontId="1" type="noConversion"/>
  </si>
  <si>
    <t>GD010-2</t>
    <phoneticPr fontId="1" type="noConversion"/>
  </si>
  <si>
    <t>GD010-4</t>
    <phoneticPr fontId="1" type="noConversion"/>
  </si>
  <si>
    <t>GD010-6</t>
    <phoneticPr fontId="1" type="noConversion"/>
  </si>
  <si>
    <t>Zr/Hf</t>
    <phoneticPr fontId="1" type="noConversion"/>
  </si>
  <si>
    <t>MMEs</t>
    <phoneticPr fontId="1" type="noConversion"/>
  </si>
  <si>
    <t>MgO</t>
    <phoneticPr fontId="1" type="noConversion"/>
  </si>
  <si>
    <r>
      <t>(Gd/Yb)</t>
    </r>
    <r>
      <rPr>
        <b/>
        <sz val="6"/>
        <color theme="1"/>
        <rFont val="Arial"/>
        <family val="2"/>
      </rPr>
      <t>N</t>
    </r>
    <phoneticPr fontId="1" type="noConversion"/>
  </si>
  <si>
    <r>
      <t>LOI=Loss of ignition; A/CNK=Al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</t>
    </r>
    <r>
      <rPr>
        <b/>
        <sz val="5.5"/>
        <color rgb="FF000000"/>
        <rFont val="Arial"/>
        <family val="2"/>
      </rPr>
      <t>3</t>
    </r>
    <r>
      <rPr>
        <b/>
        <sz val="10.5"/>
        <color rgb="FF000000"/>
        <rFont val="Arial"/>
        <family val="2"/>
      </rPr>
      <t>/(CaO+K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O+Na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O); A/NK=Al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</t>
    </r>
    <r>
      <rPr>
        <b/>
        <sz val="5.5"/>
        <color rgb="FF000000"/>
        <rFont val="Arial"/>
        <family val="2"/>
      </rPr>
      <t>3</t>
    </r>
    <r>
      <rPr>
        <b/>
        <sz val="10.5"/>
        <color rgb="FF000000"/>
        <rFont val="Arial"/>
        <family val="2"/>
      </rPr>
      <t>/(K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O+Na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O); TFeO=FeO+Fe</t>
    </r>
    <r>
      <rPr>
        <b/>
        <sz val="5.5"/>
        <color rgb="FF000000"/>
        <rFont val="Arial"/>
        <family val="2"/>
      </rPr>
      <t>2</t>
    </r>
    <r>
      <rPr>
        <b/>
        <sz val="10.5"/>
        <color rgb="FF000000"/>
        <rFont val="Arial"/>
        <family val="2"/>
      </rPr>
      <t>O</t>
    </r>
    <r>
      <rPr>
        <b/>
        <sz val="5.5"/>
        <color rgb="FF000000"/>
        <rFont val="Arial"/>
        <family val="2"/>
      </rPr>
      <t>3</t>
    </r>
    <r>
      <rPr>
        <b/>
        <sz val="10.5"/>
        <color rgb="FF000000"/>
        <rFont val="Arial"/>
        <family val="2"/>
      </rPr>
      <t>*0.8998; δEu=2Eu</t>
    </r>
    <r>
      <rPr>
        <b/>
        <sz val="5.5"/>
        <color rgb="FF000000"/>
        <rFont val="Arial"/>
        <family val="2"/>
      </rPr>
      <t>N</t>
    </r>
    <r>
      <rPr>
        <b/>
        <sz val="10.5"/>
        <color rgb="FF000000"/>
        <rFont val="Arial"/>
        <family val="2"/>
      </rPr>
      <t>/(Sm+Gd)</t>
    </r>
    <r>
      <rPr>
        <b/>
        <sz val="5.5"/>
        <color rgb="FF000000"/>
        <rFont val="Arial"/>
        <family val="2"/>
      </rPr>
      <t>N</t>
    </r>
    <r>
      <rPr>
        <b/>
        <sz val="10.5"/>
        <color rgb="FF000000"/>
        <rFont val="Arial"/>
        <family val="2"/>
      </rPr>
      <t>; δCe=2Ce</t>
    </r>
    <r>
      <rPr>
        <b/>
        <sz val="5.5"/>
        <color rgb="FF000000"/>
        <rFont val="Arial"/>
        <family val="2"/>
      </rPr>
      <t>N</t>
    </r>
    <r>
      <rPr>
        <b/>
        <sz val="10.5"/>
        <color rgb="FF000000"/>
        <rFont val="Arial"/>
        <family val="2"/>
      </rPr>
      <t>/(La+Pr)</t>
    </r>
    <r>
      <rPr>
        <b/>
        <sz val="5.5"/>
        <color rgb="FF000000"/>
        <rFont val="Arial"/>
        <family val="2"/>
      </rPr>
      <t>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</si>
</sst>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9"/>
      <color theme="1"/>
      <name val="Arial"/>
      <family val="2"/>
    </font>
    <font>
      <b/>
      <vertAlign val="subscript"/>
      <sz val="9"/>
      <color theme="1"/>
      <name val="Arial"/>
      <family val="2"/>
    </font>
    <font>
      <b/>
      <sz val="6"/>
      <color theme="1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theme="1"/>
      <name val="等线"/>
      <family val="2"/>
      <charset val="134"/>
      <scheme val="minor"/>
    </font>
    <font>
      <b/>
      <sz val="10.5"/>
      <color rgb="FF000000"/>
      <name val="Arial"/>
      <family val="2"/>
    </font>
    <font>
      <b/>
      <sz val="5.5"/>
      <color rgb="FF000000"/>
      <name val="Arial"/>
      <family val="2"/>
    </font>
    <font>
      <sz val="12"/>
      <color rgb="FFFF0000"/>
      <name val="宋体"/>
      <family val="3"/>
      <charset val="134"/>
    </font>
    <font>
      <sz val="12"/>
      <color rgb="FF0000FF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0" fillId="0" borderId="0" xfId="0" applyBorder="1">
      <alignment vertical="center"/>
    </xf>
    <xf numFmtId="0" fontId="8" fillId="0" borderId="0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6B220-10F5-CC49-94B0-ECDE43E876E6}">
  <dimension ref="A1:AT80"/>
  <sheetViews>
    <sheetView tabSelected="1" zoomScale="75" workbookViewId="0">
      <selection activeCell="M65" sqref="M65"/>
    </sheetView>
  </sheetViews>
  <sheetFormatPr baseColWidth="10" defaultRowHeight="16"/>
  <cols>
    <col min="1" max="1" width="8.1640625" bestFit="1" customWidth="1"/>
    <col min="2" max="2" width="9.5" bestFit="1" customWidth="1"/>
    <col min="3" max="4" width="10.33203125" bestFit="1" customWidth="1"/>
    <col min="5" max="5" width="9.6640625" bestFit="1" customWidth="1"/>
    <col min="6" max="6" width="9.5" bestFit="1" customWidth="1"/>
    <col min="7" max="9" width="8" bestFit="1" customWidth="1"/>
    <col min="10" max="10" width="5.6640625" customWidth="1"/>
    <col min="11" max="14" width="9.5" bestFit="1" customWidth="1"/>
    <col min="15" max="15" width="10.33203125" bestFit="1" customWidth="1"/>
    <col min="16" max="18" width="8" bestFit="1" customWidth="1"/>
  </cols>
  <sheetData>
    <row r="1" spans="1:18">
      <c r="A1" s="1"/>
      <c r="B1" s="10"/>
      <c r="C1" s="10"/>
      <c r="D1" s="10"/>
      <c r="E1" s="1" t="s">
        <v>63</v>
      </c>
      <c r="F1" s="10"/>
      <c r="G1" s="10"/>
      <c r="H1" s="10"/>
      <c r="I1" s="1"/>
      <c r="J1" s="11"/>
      <c r="K1" s="11"/>
      <c r="L1" s="11"/>
      <c r="M1" s="11"/>
      <c r="N1" s="3" t="s">
        <v>73</v>
      </c>
      <c r="O1" s="11"/>
      <c r="P1" s="11"/>
      <c r="Q1" s="11"/>
      <c r="R1" s="11"/>
    </row>
    <row r="2" spans="1:18">
      <c r="A2" s="2" t="s">
        <v>0</v>
      </c>
      <c r="B2" s="2" t="s">
        <v>55</v>
      </c>
      <c r="C2" s="2" t="s">
        <v>56</v>
      </c>
      <c r="D2" s="2" t="s">
        <v>57</v>
      </c>
      <c r="E2" s="2" t="s">
        <v>58</v>
      </c>
      <c r="F2" s="2" t="s">
        <v>59</v>
      </c>
      <c r="G2" s="2" t="s">
        <v>60</v>
      </c>
      <c r="H2" s="2" t="s">
        <v>61</v>
      </c>
      <c r="I2" s="2" t="s">
        <v>62</v>
      </c>
      <c r="J2" s="11"/>
      <c r="K2" s="12" t="s">
        <v>64</v>
      </c>
      <c r="L2" s="12" t="s">
        <v>65</v>
      </c>
      <c r="M2" s="12" t="s">
        <v>66</v>
      </c>
      <c r="N2" s="12" t="s">
        <v>67</v>
      </c>
      <c r="O2" s="12" t="s">
        <v>68</v>
      </c>
      <c r="P2" s="12" t="s">
        <v>69</v>
      </c>
      <c r="Q2" s="12" t="s">
        <v>70</v>
      </c>
      <c r="R2" s="12" t="s">
        <v>71</v>
      </c>
    </row>
    <row r="3" spans="1:18">
      <c r="A3" s="3" t="s">
        <v>1</v>
      </c>
      <c r="B3" s="4">
        <v>63.62</v>
      </c>
      <c r="C3" s="4">
        <v>67.34</v>
      </c>
      <c r="D3" s="4">
        <v>63.51</v>
      </c>
      <c r="E3" s="4">
        <v>59.1</v>
      </c>
      <c r="F3" s="4">
        <v>59.94</v>
      </c>
      <c r="G3" s="4">
        <v>63.56</v>
      </c>
      <c r="H3" s="4">
        <v>62.52</v>
      </c>
      <c r="I3" s="4">
        <v>64.37</v>
      </c>
      <c r="J3" s="11"/>
      <c r="K3" s="4">
        <v>56.28</v>
      </c>
      <c r="L3" s="4">
        <v>57.48</v>
      </c>
      <c r="M3" s="4">
        <v>58.12</v>
      </c>
      <c r="N3" s="4">
        <v>59.62</v>
      </c>
      <c r="O3" s="4">
        <v>57.52</v>
      </c>
      <c r="P3" s="4">
        <v>60.17</v>
      </c>
      <c r="Q3" s="4">
        <v>56.41</v>
      </c>
      <c r="R3" s="4">
        <v>57.25</v>
      </c>
    </row>
    <row r="4" spans="1:18">
      <c r="A4" s="3" t="s">
        <v>2</v>
      </c>
      <c r="B4" s="4">
        <v>13.34</v>
      </c>
      <c r="C4" s="4">
        <v>13.28</v>
      </c>
      <c r="D4" s="4">
        <v>13.68</v>
      </c>
      <c r="E4" s="4">
        <v>14.23</v>
      </c>
      <c r="F4" s="4">
        <v>13.9</v>
      </c>
      <c r="G4" s="4">
        <v>13.92</v>
      </c>
      <c r="H4" s="4">
        <v>13.99</v>
      </c>
      <c r="I4" s="4">
        <v>13.8</v>
      </c>
      <c r="J4" s="11"/>
      <c r="K4" s="4">
        <v>13.16</v>
      </c>
      <c r="L4" s="4">
        <v>13.43</v>
      </c>
      <c r="M4" s="4">
        <v>12.75</v>
      </c>
      <c r="N4" s="4">
        <v>13.94</v>
      </c>
      <c r="O4" s="4">
        <v>13.54</v>
      </c>
      <c r="P4" s="4">
        <v>13.14</v>
      </c>
      <c r="Q4" s="4">
        <v>14.25</v>
      </c>
      <c r="R4" s="4">
        <v>16.52</v>
      </c>
    </row>
    <row r="5" spans="1:18">
      <c r="A5" s="3" t="s">
        <v>3</v>
      </c>
      <c r="B5" s="4">
        <v>0.44800000000000001</v>
      </c>
      <c r="C5" s="4">
        <v>0.33800000000000002</v>
      </c>
      <c r="D5" s="4">
        <v>0.46500000000000002</v>
      </c>
      <c r="E5" s="4">
        <v>0.622</v>
      </c>
      <c r="F5" s="4">
        <v>0.61599999999999999</v>
      </c>
      <c r="G5" s="4">
        <v>0.48</v>
      </c>
      <c r="H5" s="4">
        <v>0.51</v>
      </c>
      <c r="I5" s="4">
        <v>0.48</v>
      </c>
      <c r="J5" s="11"/>
      <c r="K5" s="4">
        <v>0.63400000000000001</v>
      </c>
      <c r="L5" s="4">
        <v>0.57699999999999996</v>
      </c>
      <c r="M5" s="4">
        <v>0.56399999999999995</v>
      </c>
      <c r="N5" s="4">
        <v>0.68799999999999994</v>
      </c>
      <c r="O5" s="4">
        <v>0.54400000000000004</v>
      </c>
      <c r="P5" s="4">
        <v>0.56000000000000005</v>
      </c>
      <c r="Q5" s="4">
        <v>0.67</v>
      </c>
      <c r="R5" s="4">
        <v>0.86</v>
      </c>
    </row>
    <row r="6" spans="1:18">
      <c r="A6" s="3" t="s">
        <v>4</v>
      </c>
      <c r="B6" s="4">
        <v>2</v>
      </c>
      <c r="C6" s="4">
        <v>1.1200000000000001</v>
      </c>
      <c r="D6" s="4">
        <v>1.37</v>
      </c>
      <c r="E6" s="4">
        <v>2.6</v>
      </c>
      <c r="F6" s="4">
        <v>2.2599999999999998</v>
      </c>
      <c r="G6" s="4">
        <v>1.49</v>
      </c>
      <c r="H6" s="4">
        <v>1.62</v>
      </c>
      <c r="I6" s="4">
        <v>1.26</v>
      </c>
      <c r="J6" s="11"/>
      <c r="K6" s="4">
        <v>2.75</v>
      </c>
      <c r="L6" s="4">
        <v>2.64</v>
      </c>
      <c r="M6" s="4">
        <v>2.13</v>
      </c>
      <c r="N6" s="4">
        <v>0.20799999999999999</v>
      </c>
      <c r="O6" s="4">
        <v>1.52</v>
      </c>
      <c r="P6" s="4">
        <v>2.12</v>
      </c>
      <c r="Q6" s="4">
        <v>2.5099999999999998</v>
      </c>
      <c r="R6" s="4">
        <v>1.8</v>
      </c>
    </row>
    <row r="7" spans="1:18">
      <c r="A7" s="3" t="s">
        <v>5</v>
      </c>
      <c r="B7" s="4">
        <v>4.04</v>
      </c>
      <c r="C7" s="4">
        <v>4.16</v>
      </c>
      <c r="D7" s="4">
        <v>4.5</v>
      </c>
      <c r="E7" s="4">
        <v>5.22</v>
      </c>
      <c r="F7" s="4">
        <v>5.28</v>
      </c>
      <c r="G7" s="4">
        <v>3.63</v>
      </c>
      <c r="H7" s="4">
        <v>3.98</v>
      </c>
      <c r="I7" s="4">
        <v>3.8</v>
      </c>
      <c r="J7" s="11"/>
      <c r="K7" s="4">
        <v>6.63</v>
      </c>
      <c r="L7" s="4">
        <v>6.06</v>
      </c>
      <c r="M7" s="4">
        <v>6.54</v>
      </c>
      <c r="N7" s="4">
        <v>7.44</v>
      </c>
      <c r="O7" s="4">
        <v>5.82</v>
      </c>
      <c r="P7" s="4">
        <v>4.67</v>
      </c>
      <c r="Q7" s="4">
        <v>5.58</v>
      </c>
      <c r="R7" s="4">
        <v>6.53</v>
      </c>
    </row>
    <row r="8" spans="1:18">
      <c r="A8" s="3" t="s">
        <v>6</v>
      </c>
      <c r="B8" s="4">
        <v>4.8099999999999996</v>
      </c>
      <c r="C8" s="4">
        <v>3.81</v>
      </c>
      <c r="D8" s="4">
        <v>4.87</v>
      </c>
      <c r="E8" s="4">
        <v>4.75</v>
      </c>
      <c r="F8" s="4">
        <v>5.24</v>
      </c>
      <c r="G8" s="4">
        <v>5.09</v>
      </c>
      <c r="H8" s="4">
        <v>5.42</v>
      </c>
      <c r="I8" s="4">
        <v>4.54</v>
      </c>
      <c r="J8" s="11"/>
      <c r="K8" s="4">
        <v>7.57</v>
      </c>
      <c r="L8" s="4">
        <v>7.41</v>
      </c>
      <c r="M8" s="4">
        <v>6.95</v>
      </c>
      <c r="N8" s="4">
        <v>6.14</v>
      </c>
      <c r="O8" s="4">
        <v>6.78</v>
      </c>
      <c r="P8" s="4">
        <v>6.32</v>
      </c>
      <c r="Q8" s="4">
        <v>7.35</v>
      </c>
      <c r="R8" s="4">
        <v>6.93</v>
      </c>
    </row>
    <row r="9" spans="1:18">
      <c r="A9" s="3" t="s">
        <v>74</v>
      </c>
      <c r="B9" s="4">
        <v>3.44</v>
      </c>
      <c r="C9" s="4">
        <v>2.61</v>
      </c>
      <c r="D9" s="4">
        <v>3.6</v>
      </c>
      <c r="E9" s="4">
        <v>4.8899999999999997</v>
      </c>
      <c r="F9" s="4">
        <v>4.8600000000000003</v>
      </c>
      <c r="G9" s="4">
        <v>3.73</v>
      </c>
      <c r="H9" s="4">
        <v>4.08</v>
      </c>
      <c r="I9" s="4">
        <v>3.73</v>
      </c>
      <c r="J9" s="11"/>
      <c r="K9" s="4">
        <v>6.28</v>
      </c>
      <c r="L9" s="4">
        <v>5.53</v>
      </c>
      <c r="M9" s="4">
        <v>5.83</v>
      </c>
      <c r="N9" s="4">
        <v>4.8499999999999996</v>
      </c>
      <c r="O9" s="4">
        <v>7.24</v>
      </c>
      <c r="P9" s="4">
        <v>5.37</v>
      </c>
      <c r="Q9" s="4">
        <v>6.19</v>
      </c>
      <c r="R9" s="4">
        <v>3.91</v>
      </c>
    </row>
    <row r="10" spans="1:18">
      <c r="A10" s="3" t="s">
        <v>7</v>
      </c>
      <c r="B10" s="4">
        <v>4.16</v>
      </c>
      <c r="C10" s="4">
        <v>4.33</v>
      </c>
      <c r="D10" s="4">
        <v>3.96</v>
      </c>
      <c r="E10" s="4">
        <v>3.68</v>
      </c>
      <c r="F10" s="4">
        <v>3.48</v>
      </c>
      <c r="G10" s="4">
        <v>3.83</v>
      </c>
      <c r="H10" s="4">
        <v>3.69</v>
      </c>
      <c r="I10" s="4">
        <v>4.1500000000000004</v>
      </c>
      <c r="J10" s="11"/>
      <c r="K10" s="4">
        <v>2.6</v>
      </c>
      <c r="L10" s="4">
        <v>2.0499999999999998</v>
      </c>
      <c r="M10" s="4">
        <v>3.18</v>
      </c>
      <c r="N10" s="4">
        <v>1.93</v>
      </c>
      <c r="O10" s="4">
        <v>3.08</v>
      </c>
      <c r="P10" s="4">
        <v>3.18</v>
      </c>
      <c r="Q10" s="4">
        <v>2.21</v>
      </c>
      <c r="R10" s="4">
        <v>1.87</v>
      </c>
    </row>
    <row r="11" spans="1:18">
      <c r="A11" s="3" t="s">
        <v>8</v>
      </c>
      <c r="B11" s="4">
        <v>2.15</v>
      </c>
      <c r="C11" s="4">
        <v>1.96</v>
      </c>
      <c r="D11" s="4">
        <v>2.14</v>
      </c>
      <c r="E11" s="4">
        <v>1.83</v>
      </c>
      <c r="F11" s="4">
        <v>1.66</v>
      </c>
      <c r="G11" s="4">
        <v>2.15</v>
      </c>
      <c r="H11" s="4">
        <v>2.1</v>
      </c>
      <c r="I11" s="4">
        <v>2.11</v>
      </c>
      <c r="J11" s="11"/>
      <c r="K11" s="4">
        <v>1.61</v>
      </c>
      <c r="L11" s="4">
        <v>1.63</v>
      </c>
      <c r="M11" s="4">
        <v>1.59</v>
      </c>
      <c r="N11" s="4">
        <v>1.81</v>
      </c>
      <c r="O11" s="4">
        <v>2.06</v>
      </c>
      <c r="P11" s="4">
        <v>1.91</v>
      </c>
      <c r="Q11" s="4">
        <v>2.35</v>
      </c>
      <c r="R11" s="4">
        <v>1.7</v>
      </c>
    </row>
    <row r="12" spans="1:18">
      <c r="A12" s="3" t="s">
        <v>9</v>
      </c>
      <c r="B12" s="4">
        <v>0.106</v>
      </c>
      <c r="C12" s="4">
        <v>9.1999999999999998E-2</v>
      </c>
      <c r="D12" s="4">
        <v>0.11</v>
      </c>
      <c r="E12" s="4">
        <v>0.13700000000000001</v>
      </c>
      <c r="F12" s="4">
        <v>0.13200000000000001</v>
      </c>
      <c r="G12" s="4">
        <v>9.0999999999999998E-2</v>
      </c>
      <c r="H12" s="4">
        <v>0.1</v>
      </c>
      <c r="I12" s="4">
        <v>0.09</v>
      </c>
      <c r="J12" s="11"/>
      <c r="K12" s="4">
        <v>0.185</v>
      </c>
      <c r="L12" s="4">
        <v>0.16300000000000001</v>
      </c>
      <c r="M12" s="4">
        <v>0.17100000000000001</v>
      </c>
      <c r="N12" s="4">
        <v>0.13300000000000001</v>
      </c>
      <c r="O12" s="4">
        <v>0.13100000000000001</v>
      </c>
      <c r="P12" s="4">
        <v>0.13</v>
      </c>
      <c r="Q12" s="4">
        <v>0.15</v>
      </c>
      <c r="R12" s="4">
        <v>0.13</v>
      </c>
    </row>
    <row r="13" spans="1:18">
      <c r="A13" s="3" t="s">
        <v>10</v>
      </c>
      <c r="B13" s="4">
        <v>0.17199999999999999</v>
      </c>
      <c r="C13" s="4">
        <v>0.13</v>
      </c>
      <c r="D13" s="4">
        <v>0.184</v>
      </c>
      <c r="E13" s="4">
        <v>0.27400000000000002</v>
      </c>
      <c r="F13" s="4">
        <v>0.246</v>
      </c>
      <c r="G13" s="4">
        <v>0.18</v>
      </c>
      <c r="H13" s="4">
        <v>0.2</v>
      </c>
      <c r="I13" s="4">
        <v>0.18</v>
      </c>
      <c r="J13" s="11"/>
      <c r="K13" s="4">
        <v>0.245</v>
      </c>
      <c r="L13" s="4">
        <v>0.221</v>
      </c>
      <c r="M13" s="4">
        <v>0.216</v>
      </c>
      <c r="N13" s="4">
        <v>0.22800000000000001</v>
      </c>
      <c r="O13" s="4">
        <v>0.159</v>
      </c>
      <c r="P13" s="4">
        <v>0.22</v>
      </c>
      <c r="Q13" s="4">
        <v>0.27</v>
      </c>
      <c r="R13" s="4">
        <v>0.14000000000000001</v>
      </c>
    </row>
    <row r="14" spans="1:18">
      <c r="A14" s="3" t="s">
        <v>11</v>
      </c>
      <c r="B14" s="4">
        <v>0.97</v>
      </c>
      <c r="C14" s="4">
        <v>0.32100000000000001</v>
      </c>
      <c r="D14" s="4">
        <v>0.91700000000000004</v>
      </c>
      <c r="E14" s="4">
        <v>1.88</v>
      </c>
      <c r="F14" s="4">
        <v>1.58</v>
      </c>
      <c r="G14" s="4">
        <v>1.08</v>
      </c>
      <c r="H14" s="4">
        <v>1.24</v>
      </c>
      <c r="I14" s="4">
        <v>0.89</v>
      </c>
      <c r="J14" s="11"/>
      <c r="K14" s="4">
        <v>1.1200000000000001</v>
      </c>
      <c r="L14" s="4">
        <v>1.95</v>
      </c>
      <c r="M14" s="4">
        <v>1.03</v>
      </c>
      <c r="N14" s="4">
        <v>2.02</v>
      </c>
      <c r="O14" s="4">
        <v>0.81200000000000006</v>
      </c>
      <c r="P14" s="4">
        <v>1.39</v>
      </c>
      <c r="Q14" s="4">
        <v>1.28</v>
      </c>
      <c r="R14" s="4">
        <v>1.64</v>
      </c>
    </row>
    <row r="15" spans="1:18">
      <c r="A15" s="3" t="s">
        <v>12</v>
      </c>
      <c r="B15" s="4">
        <f>SUM(B3:B14)</f>
        <v>99.255999999999986</v>
      </c>
      <c r="C15" s="4">
        <f t="shared" ref="C15:G15" si="0">SUM(C3:C14)</f>
        <v>99.490999999999985</v>
      </c>
      <c r="D15" s="4">
        <f t="shared" si="0"/>
        <v>99.305999999999997</v>
      </c>
      <c r="E15" s="4">
        <f t="shared" si="0"/>
        <v>99.212999999999994</v>
      </c>
      <c r="F15" s="4">
        <f t="shared" si="0"/>
        <v>99.194000000000003</v>
      </c>
      <c r="G15" s="4">
        <f t="shared" si="0"/>
        <v>99.231000000000009</v>
      </c>
      <c r="H15" s="4">
        <f>SUM(H3:H14)</f>
        <v>99.45</v>
      </c>
      <c r="I15" s="4">
        <f t="shared" ref="I15" si="1">SUM(I3:I14)</f>
        <v>99.400000000000034</v>
      </c>
      <c r="J15" s="4"/>
      <c r="K15" s="4">
        <f t="shared" ref="K15" si="2">SUM(K3:K14)</f>
        <v>99.064000000000007</v>
      </c>
      <c r="L15" s="4">
        <f>SUM(L3:L14)</f>
        <v>99.140999999999991</v>
      </c>
      <c r="M15" s="4">
        <f t="shared" ref="M15" si="3">SUM(M3:M14)</f>
        <v>99.071000000000012</v>
      </c>
      <c r="N15" s="4">
        <f t="shared" ref="N15" si="4">SUM(N3:N14)</f>
        <v>99.006999999999991</v>
      </c>
      <c r="O15" s="4">
        <f t="shared" ref="O15" si="5">SUM(O3:O14)</f>
        <v>99.205999999999989</v>
      </c>
      <c r="P15" s="4">
        <f>SUM(P3:P14)</f>
        <v>99.180000000000021</v>
      </c>
      <c r="Q15" s="4">
        <f t="shared" ref="Q15" si="6">SUM(Q3:Q14)</f>
        <v>99.219999999999985</v>
      </c>
      <c r="R15" s="4">
        <f t="shared" ref="R15" si="7">SUM(R3:R14)</f>
        <v>99.279999999999987</v>
      </c>
    </row>
    <row r="16" spans="1:18">
      <c r="A16" s="3" t="s">
        <v>13</v>
      </c>
      <c r="B16" s="4">
        <f>0.9*B6+B7</f>
        <v>5.84</v>
      </c>
      <c r="C16" s="4">
        <f t="shared" ref="C16:R16" si="8">0.9*C6+C7</f>
        <v>5.1680000000000001</v>
      </c>
      <c r="D16" s="4">
        <f t="shared" si="8"/>
        <v>5.7330000000000005</v>
      </c>
      <c r="E16" s="4">
        <f t="shared" si="8"/>
        <v>7.5600000000000005</v>
      </c>
      <c r="F16" s="4">
        <f t="shared" si="8"/>
        <v>7.3140000000000001</v>
      </c>
      <c r="G16" s="4">
        <f t="shared" si="8"/>
        <v>4.9710000000000001</v>
      </c>
      <c r="H16" s="4">
        <f t="shared" si="8"/>
        <v>5.4380000000000006</v>
      </c>
      <c r="I16" s="4">
        <f t="shared" si="8"/>
        <v>4.9340000000000002</v>
      </c>
      <c r="J16" s="4"/>
      <c r="K16" s="4">
        <f t="shared" si="8"/>
        <v>9.1050000000000004</v>
      </c>
      <c r="L16" s="4">
        <f t="shared" si="8"/>
        <v>8.4359999999999999</v>
      </c>
      <c r="M16" s="4">
        <f t="shared" si="8"/>
        <v>8.4570000000000007</v>
      </c>
      <c r="N16" s="4">
        <f>0.9*N6+N7</f>
        <v>7.6272000000000002</v>
      </c>
      <c r="O16" s="4">
        <f t="shared" si="8"/>
        <v>7.1880000000000006</v>
      </c>
      <c r="P16" s="4">
        <f t="shared" si="8"/>
        <v>6.5780000000000003</v>
      </c>
      <c r="Q16" s="4">
        <f t="shared" si="8"/>
        <v>7.8390000000000004</v>
      </c>
      <c r="R16" s="4">
        <f t="shared" si="8"/>
        <v>8.15</v>
      </c>
    </row>
    <row r="17" spans="1:18">
      <c r="A17" s="5" t="s">
        <v>14</v>
      </c>
      <c r="B17" s="4">
        <v>12.52</v>
      </c>
      <c r="C17" s="4">
        <v>17.45</v>
      </c>
      <c r="D17" s="4">
        <v>13.97</v>
      </c>
      <c r="E17" s="4">
        <v>19.28</v>
      </c>
      <c r="F17" s="4">
        <v>8.7200000000000006</v>
      </c>
      <c r="G17" s="4">
        <v>21.24</v>
      </c>
      <c r="H17" s="4">
        <v>20.079999999999998</v>
      </c>
      <c r="I17" s="4">
        <v>21.47</v>
      </c>
      <c r="J17" s="11"/>
      <c r="K17" s="4">
        <v>21.03</v>
      </c>
      <c r="L17" s="4">
        <v>26.79</v>
      </c>
      <c r="M17" s="4">
        <v>20.46</v>
      </c>
      <c r="N17" s="4">
        <v>16.57</v>
      </c>
      <c r="O17" s="4">
        <v>18.510000000000002</v>
      </c>
      <c r="P17" s="4">
        <v>17.68</v>
      </c>
      <c r="Q17" s="4">
        <v>11.29</v>
      </c>
      <c r="R17" s="4">
        <v>20.170000000000002</v>
      </c>
    </row>
    <row r="18" spans="1:18">
      <c r="A18" s="6" t="s">
        <v>15</v>
      </c>
      <c r="B18" s="4">
        <v>15.58</v>
      </c>
      <c r="C18" s="4">
        <v>15.78</v>
      </c>
      <c r="D18" s="4">
        <v>15.23</v>
      </c>
      <c r="E18" s="4">
        <v>17.36</v>
      </c>
      <c r="F18" s="4">
        <v>19.61</v>
      </c>
      <c r="G18" s="4">
        <v>22.62</v>
      </c>
      <c r="H18" s="4">
        <v>21.78</v>
      </c>
      <c r="I18" s="4">
        <v>24.52</v>
      </c>
      <c r="J18" s="11"/>
      <c r="K18" s="4">
        <v>19.760000000000002</v>
      </c>
      <c r="L18" s="4">
        <v>17.63</v>
      </c>
      <c r="M18" s="4">
        <v>19.66</v>
      </c>
      <c r="N18" s="4">
        <v>17.29</v>
      </c>
      <c r="O18" s="4">
        <v>15.65</v>
      </c>
      <c r="P18" s="4">
        <v>18.78</v>
      </c>
      <c r="Q18" s="4">
        <v>13.04</v>
      </c>
      <c r="R18" s="4">
        <v>11.03</v>
      </c>
    </row>
    <row r="19" spans="1:18">
      <c r="A19" s="6" t="s">
        <v>16</v>
      </c>
      <c r="B19" s="4">
        <v>17.989999999999998</v>
      </c>
      <c r="C19" s="4">
        <v>14.18</v>
      </c>
      <c r="D19" s="4">
        <v>21.78</v>
      </c>
      <c r="E19" s="4">
        <v>13.23</v>
      </c>
      <c r="F19" s="4">
        <v>20.96</v>
      </c>
      <c r="G19" s="4">
        <v>18.23</v>
      </c>
      <c r="H19" s="4">
        <v>17.73</v>
      </c>
      <c r="I19" s="4">
        <v>17.82</v>
      </c>
      <c r="J19" s="11"/>
      <c r="K19" s="4">
        <v>27.32</v>
      </c>
      <c r="L19" s="4">
        <v>27.85</v>
      </c>
      <c r="M19" s="4">
        <v>26</v>
      </c>
      <c r="N19" s="4">
        <v>24.85</v>
      </c>
      <c r="O19" s="4">
        <v>23.45</v>
      </c>
      <c r="P19" s="4">
        <v>16.13</v>
      </c>
      <c r="Q19" s="4">
        <v>19.850000000000001</v>
      </c>
      <c r="R19" s="4">
        <v>14.35</v>
      </c>
    </row>
    <row r="20" spans="1:18">
      <c r="A20" s="6" t="s">
        <v>17</v>
      </c>
      <c r="B20" s="4">
        <v>22.81</v>
      </c>
      <c r="C20" s="4">
        <v>25.27</v>
      </c>
      <c r="D20" s="4">
        <v>19.63</v>
      </c>
      <c r="E20" s="4">
        <v>26.05</v>
      </c>
      <c r="F20" s="4">
        <v>19.87</v>
      </c>
      <c r="G20" s="4">
        <v>17</v>
      </c>
      <c r="H20" s="4">
        <v>17.71</v>
      </c>
      <c r="I20" s="4">
        <v>15.73</v>
      </c>
      <c r="J20" s="11"/>
      <c r="K20" s="4">
        <v>14.91</v>
      </c>
      <c r="L20" s="4">
        <v>14.79</v>
      </c>
      <c r="M20" s="4">
        <v>16.52</v>
      </c>
      <c r="N20" s="4">
        <v>20.92</v>
      </c>
      <c r="O20" s="4">
        <v>21.36</v>
      </c>
      <c r="P20" s="4">
        <v>17.91</v>
      </c>
      <c r="Q20" s="4">
        <v>21.85</v>
      </c>
      <c r="R20" s="4">
        <v>23.11</v>
      </c>
    </row>
    <row r="21" spans="1:18">
      <c r="A21" s="3" t="s">
        <v>18</v>
      </c>
      <c r="B21" s="4">
        <f>B4/101.964/((B8/56.078)+(B10/94.196)+(B11/61.98))</f>
        <v>0.79471712125097294</v>
      </c>
      <c r="C21" s="4">
        <f t="shared" ref="C21:R21" si="9">C4/101.964/((C8/56.078)+(C10/94.196)+(C11/61.98))</f>
        <v>0.89493648071043763</v>
      </c>
      <c r="D21" s="4">
        <f t="shared" si="9"/>
        <v>0.82102999681532074</v>
      </c>
      <c r="E21" s="4">
        <f t="shared" si="9"/>
        <v>0.91038600729626495</v>
      </c>
      <c r="F21" s="4">
        <f t="shared" si="9"/>
        <v>0.86736686531758345</v>
      </c>
      <c r="G21" s="4">
        <f t="shared" si="9"/>
        <v>0.82183318018066398</v>
      </c>
      <c r="H21" s="4">
        <f t="shared" si="9"/>
        <v>0.80848514516887982</v>
      </c>
      <c r="I21" s="4">
        <f t="shared" si="9"/>
        <v>0.85089121003378576</v>
      </c>
      <c r="J21" s="4"/>
      <c r="K21" s="4">
        <f t="shared" si="9"/>
        <v>0.6844463903780349</v>
      </c>
      <c r="L21" s="4">
        <f t="shared" si="9"/>
        <v>0.73093036576305603</v>
      </c>
      <c r="M21" s="4">
        <f>M4/101.964/((M8/56.078)+(M10/94.196)+(M11/61.98))</f>
        <v>0.68200675975547798</v>
      </c>
      <c r="N21" s="4">
        <f t="shared" si="9"/>
        <v>0.8588563869857242</v>
      </c>
      <c r="O21" s="4">
        <f t="shared" si="9"/>
        <v>0.71073570941785225</v>
      </c>
      <c r="P21" s="4">
        <f t="shared" si="9"/>
        <v>0.72694016718781773</v>
      </c>
      <c r="Q21" s="4">
        <f t="shared" si="9"/>
        <v>0.72621001441840605</v>
      </c>
      <c r="R21" s="4">
        <f t="shared" si="9"/>
        <v>0.94825927534998755</v>
      </c>
    </row>
    <row r="22" spans="1:18">
      <c r="A22" s="3" t="s">
        <v>19</v>
      </c>
      <c r="B22" s="4">
        <f>B4/101.964/((B10/94.196)+(B11/61.98))</f>
        <v>1.6591937950534597</v>
      </c>
      <c r="C22" s="4">
        <f t="shared" ref="C22:R22" si="10">C4/101.964/((C10/94.196)+(C11/61.98))</f>
        <v>1.6785697059288218</v>
      </c>
      <c r="D22" s="4">
        <f t="shared" si="10"/>
        <v>1.7522500402167744</v>
      </c>
      <c r="E22" s="4">
        <f t="shared" si="10"/>
        <v>2.0345923934878787</v>
      </c>
      <c r="F22" s="4">
        <f t="shared" si="10"/>
        <v>2.1391632866020758</v>
      </c>
      <c r="G22" s="4">
        <f t="shared" si="10"/>
        <v>1.8118310711384262</v>
      </c>
      <c r="H22" s="4">
        <f t="shared" si="10"/>
        <v>1.878095718772562</v>
      </c>
      <c r="I22" s="4">
        <f t="shared" si="10"/>
        <v>1.7329237423800423</v>
      </c>
      <c r="J22" s="4"/>
      <c r="K22" s="4">
        <f t="shared" si="10"/>
        <v>2.4089144169045333</v>
      </c>
      <c r="L22" s="4">
        <f t="shared" si="10"/>
        <v>2.7404877629466782</v>
      </c>
      <c r="M22" s="4">
        <f t="shared" si="10"/>
        <v>2.1046654272038809</v>
      </c>
      <c r="N22" s="4">
        <f t="shared" si="10"/>
        <v>2.7512371169018541</v>
      </c>
      <c r="O22" s="4">
        <f>O4/101.964/((O10/94.196)+(O11/61.98))</f>
        <v>2.0140041173016709</v>
      </c>
      <c r="P22" s="4">
        <f t="shared" si="10"/>
        <v>1.995624323085528</v>
      </c>
      <c r="Q22" s="4">
        <f t="shared" si="10"/>
        <v>2.2769899129633964</v>
      </c>
      <c r="R22" s="4">
        <f t="shared" si="10"/>
        <v>3.4267451028315334</v>
      </c>
    </row>
    <row r="23" spans="1:18">
      <c r="A23" s="7" t="s">
        <v>20</v>
      </c>
      <c r="B23" s="4">
        <v>128</v>
      </c>
      <c r="C23" s="4">
        <v>176</v>
      </c>
      <c r="D23" s="4">
        <v>149</v>
      </c>
      <c r="E23" s="4">
        <v>143</v>
      </c>
      <c r="F23" s="4">
        <v>126</v>
      </c>
      <c r="G23" s="4">
        <v>154</v>
      </c>
      <c r="H23" s="4">
        <v>150</v>
      </c>
      <c r="I23" s="4">
        <v>179</v>
      </c>
      <c r="J23" s="11"/>
      <c r="K23" s="4">
        <v>127</v>
      </c>
      <c r="L23" s="4">
        <v>121</v>
      </c>
      <c r="M23" s="4">
        <v>135</v>
      </c>
      <c r="N23" s="4">
        <v>131</v>
      </c>
      <c r="O23" s="4">
        <v>170</v>
      </c>
      <c r="P23" s="4">
        <v>145</v>
      </c>
      <c r="Q23" s="4">
        <v>143</v>
      </c>
      <c r="R23" s="4">
        <v>86.2</v>
      </c>
    </row>
    <row r="24" spans="1:18">
      <c r="A24" s="7" t="s">
        <v>21</v>
      </c>
      <c r="B24" s="4">
        <v>280</v>
      </c>
      <c r="C24" s="4">
        <v>245</v>
      </c>
      <c r="D24" s="4">
        <v>304</v>
      </c>
      <c r="E24" s="4">
        <v>331</v>
      </c>
      <c r="F24" s="4">
        <v>342</v>
      </c>
      <c r="G24" s="4">
        <v>262</v>
      </c>
      <c r="H24" s="4">
        <v>264</v>
      </c>
      <c r="I24" s="4">
        <v>298</v>
      </c>
      <c r="J24" s="11"/>
      <c r="K24" s="4">
        <v>250</v>
      </c>
      <c r="L24" s="4">
        <v>269</v>
      </c>
      <c r="M24" s="4">
        <v>270</v>
      </c>
      <c r="N24" s="4">
        <v>302</v>
      </c>
      <c r="O24" s="4">
        <v>296</v>
      </c>
      <c r="P24" s="4">
        <v>246</v>
      </c>
      <c r="Q24" s="4">
        <v>255</v>
      </c>
      <c r="R24" s="4">
        <v>303</v>
      </c>
    </row>
    <row r="25" spans="1:18">
      <c r="A25" s="7" t="s">
        <v>22</v>
      </c>
      <c r="B25" s="4">
        <v>704</v>
      </c>
      <c r="C25" s="4">
        <v>588</v>
      </c>
      <c r="D25" s="4">
        <v>776</v>
      </c>
      <c r="E25" s="4">
        <v>831</v>
      </c>
      <c r="F25" s="4">
        <v>864</v>
      </c>
      <c r="G25" s="4">
        <v>807</v>
      </c>
      <c r="H25" s="4">
        <v>668</v>
      </c>
      <c r="I25" s="4">
        <v>839</v>
      </c>
      <c r="J25" s="11"/>
      <c r="K25" s="4">
        <v>481</v>
      </c>
      <c r="L25" s="4">
        <v>315</v>
      </c>
      <c r="M25" s="4">
        <v>670</v>
      </c>
      <c r="N25" s="4">
        <v>344</v>
      </c>
      <c r="O25" s="4">
        <v>794</v>
      </c>
      <c r="P25" s="4">
        <v>692</v>
      </c>
      <c r="Q25" s="4">
        <v>346</v>
      </c>
      <c r="R25" s="4">
        <v>881</v>
      </c>
    </row>
    <row r="26" spans="1:18">
      <c r="A26" s="7" t="s">
        <v>23</v>
      </c>
      <c r="B26" s="4">
        <v>6.68</v>
      </c>
      <c r="C26" s="4">
        <v>6.98</v>
      </c>
      <c r="D26" s="4">
        <v>6.47</v>
      </c>
      <c r="E26" s="4">
        <v>8.3800000000000008</v>
      </c>
      <c r="F26" s="4">
        <v>8.1999999999999993</v>
      </c>
      <c r="G26" s="4">
        <v>8.7100000000000009</v>
      </c>
      <c r="H26" s="4">
        <v>9.25</v>
      </c>
      <c r="I26" s="4">
        <v>9.0399999999999991</v>
      </c>
      <c r="J26" s="11"/>
      <c r="K26" s="4">
        <v>7.26</v>
      </c>
      <c r="L26" s="4">
        <v>8.3000000000000007</v>
      </c>
      <c r="M26" s="4">
        <v>5.85</v>
      </c>
      <c r="N26" s="4">
        <v>7.69</v>
      </c>
      <c r="O26" s="4">
        <v>6.46</v>
      </c>
      <c r="P26" s="4">
        <v>7.35</v>
      </c>
      <c r="Q26" s="4">
        <v>9.76</v>
      </c>
      <c r="R26" s="4">
        <v>9.19</v>
      </c>
    </row>
    <row r="27" spans="1:18">
      <c r="A27" s="7" t="s">
        <v>24</v>
      </c>
      <c r="B27" s="4">
        <v>0.97</v>
      </c>
      <c r="C27" s="4">
        <v>1.94</v>
      </c>
      <c r="D27" s="4">
        <v>0.78</v>
      </c>
      <c r="E27" s="4">
        <v>0.84</v>
      </c>
      <c r="F27" s="4">
        <v>0.86</v>
      </c>
      <c r="G27" s="4">
        <v>0.87</v>
      </c>
      <c r="H27" s="4">
        <v>1.03</v>
      </c>
      <c r="I27" s="4">
        <v>0.78</v>
      </c>
      <c r="J27" s="11"/>
      <c r="K27" s="4">
        <v>0.8</v>
      </c>
      <c r="L27" s="4">
        <v>1.18</v>
      </c>
      <c r="M27" s="4">
        <v>0.69</v>
      </c>
      <c r="N27" s="4">
        <v>0.98</v>
      </c>
      <c r="O27" s="4">
        <v>0.63</v>
      </c>
      <c r="P27" s="4">
        <v>0.72</v>
      </c>
      <c r="Q27" s="4">
        <v>0.81</v>
      </c>
      <c r="R27" s="4">
        <v>0.65</v>
      </c>
    </row>
    <row r="28" spans="1:18">
      <c r="A28" s="7" t="s">
        <v>25</v>
      </c>
      <c r="B28" s="4">
        <v>107</v>
      </c>
      <c r="C28" s="4">
        <v>94</v>
      </c>
      <c r="D28" s="4">
        <v>120</v>
      </c>
      <c r="E28" s="4">
        <v>89.2</v>
      </c>
      <c r="F28" s="4">
        <v>120</v>
      </c>
      <c r="G28" s="4">
        <v>111</v>
      </c>
      <c r="H28" s="4">
        <v>114</v>
      </c>
      <c r="I28" s="4">
        <v>127</v>
      </c>
      <c r="J28" s="11"/>
      <c r="K28" s="4">
        <v>61.6</v>
      </c>
      <c r="L28" s="4">
        <v>76.8</v>
      </c>
      <c r="M28" s="4">
        <v>102</v>
      </c>
      <c r="N28" s="4">
        <v>76.2</v>
      </c>
      <c r="O28" s="4">
        <v>82.2</v>
      </c>
      <c r="P28" s="4">
        <v>122</v>
      </c>
      <c r="Q28" s="4">
        <v>93.4</v>
      </c>
      <c r="R28" s="4">
        <v>119</v>
      </c>
    </row>
    <row r="29" spans="1:18">
      <c r="A29" s="7" t="s">
        <v>26</v>
      </c>
      <c r="B29" s="4">
        <v>3.73</v>
      </c>
      <c r="C29" s="4">
        <v>3.84</v>
      </c>
      <c r="D29" s="4">
        <v>4.1900000000000004</v>
      </c>
      <c r="E29" s="4">
        <v>3.21</v>
      </c>
      <c r="F29" s="4">
        <v>4.26</v>
      </c>
      <c r="G29" s="4">
        <v>3.16</v>
      </c>
      <c r="H29" s="4">
        <v>3.38</v>
      </c>
      <c r="I29" s="4">
        <v>3.13</v>
      </c>
      <c r="J29" s="11"/>
      <c r="K29" s="4">
        <v>2.42</v>
      </c>
      <c r="L29" s="4">
        <v>3.18</v>
      </c>
      <c r="M29" s="4">
        <v>3.68</v>
      </c>
      <c r="N29" s="4">
        <v>2.82</v>
      </c>
      <c r="O29" s="4">
        <v>2.72</v>
      </c>
      <c r="P29" s="4">
        <v>3.3</v>
      </c>
      <c r="Q29" s="4">
        <v>2.69</v>
      </c>
      <c r="R29" s="4">
        <v>3.45</v>
      </c>
    </row>
    <row r="30" spans="1:18">
      <c r="A30" s="7" t="s">
        <v>27</v>
      </c>
      <c r="B30" s="4">
        <v>13.4</v>
      </c>
      <c r="C30" s="4">
        <v>12.5</v>
      </c>
      <c r="D30" s="4">
        <v>13.1</v>
      </c>
      <c r="E30" s="4">
        <v>14.7</v>
      </c>
      <c r="F30" s="4">
        <v>14.6</v>
      </c>
      <c r="G30" s="4">
        <v>14.6</v>
      </c>
      <c r="H30" s="4">
        <v>14.9</v>
      </c>
      <c r="I30" s="4">
        <v>14.9</v>
      </c>
      <c r="J30" s="11"/>
      <c r="K30" s="4">
        <v>14.5</v>
      </c>
      <c r="L30" s="4">
        <v>15.5</v>
      </c>
      <c r="M30" s="4">
        <v>13.4</v>
      </c>
      <c r="N30" s="4">
        <v>15.1</v>
      </c>
      <c r="O30" s="4">
        <v>13.4</v>
      </c>
      <c r="P30" s="4">
        <v>13.8</v>
      </c>
      <c r="Q30" s="4">
        <v>16.7</v>
      </c>
      <c r="R30" s="4">
        <v>19.100000000000001</v>
      </c>
    </row>
    <row r="31" spans="1:18">
      <c r="A31" s="7" t="s">
        <v>28</v>
      </c>
      <c r="B31" s="4">
        <v>15.7</v>
      </c>
      <c r="C31" s="4">
        <v>20.8</v>
      </c>
      <c r="D31" s="4">
        <v>19</v>
      </c>
      <c r="E31" s="4">
        <v>10.6</v>
      </c>
      <c r="F31" s="4">
        <v>12.6</v>
      </c>
      <c r="G31" s="4">
        <v>5.05</v>
      </c>
      <c r="H31" s="4">
        <v>16.3</v>
      </c>
      <c r="I31" s="4">
        <v>18.3</v>
      </c>
      <c r="J31" s="11"/>
      <c r="K31" s="4">
        <v>3.62</v>
      </c>
      <c r="L31" s="4">
        <v>3.53</v>
      </c>
      <c r="M31" s="4">
        <v>12.8</v>
      </c>
      <c r="N31" s="4">
        <v>4.96</v>
      </c>
      <c r="O31" s="4">
        <v>9.1199999999999992</v>
      </c>
      <c r="P31" s="4">
        <v>13.2</v>
      </c>
      <c r="Q31" s="4">
        <v>10.7</v>
      </c>
      <c r="R31" s="4">
        <v>8.33</v>
      </c>
    </row>
    <row r="32" spans="1:18">
      <c r="A32" s="7" t="s">
        <v>29</v>
      </c>
      <c r="B32" s="4">
        <v>5.46</v>
      </c>
      <c r="C32" s="4">
        <v>11.7</v>
      </c>
      <c r="D32" s="4">
        <v>5.27</v>
      </c>
      <c r="E32" s="4">
        <v>2.2599999999999998</v>
      </c>
      <c r="F32" s="4">
        <v>3.12</v>
      </c>
      <c r="G32" s="4">
        <v>20</v>
      </c>
      <c r="H32" s="4">
        <v>6.05</v>
      </c>
      <c r="I32" s="4">
        <v>4.03</v>
      </c>
      <c r="J32" s="11"/>
      <c r="K32" s="4">
        <v>1.64</v>
      </c>
      <c r="L32" s="4">
        <v>4.2699999999999996</v>
      </c>
      <c r="M32" s="4">
        <v>4.5</v>
      </c>
      <c r="N32" s="4">
        <v>4.3499999999999996</v>
      </c>
      <c r="O32" s="4">
        <v>2.16</v>
      </c>
      <c r="P32" s="4">
        <v>3.89</v>
      </c>
      <c r="Q32" s="4">
        <v>3.92</v>
      </c>
      <c r="R32" s="4">
        <v>1.7</v>
      </c>
    </row>
    <row r="33" spans="1:18">
      <c r="A33" s="7" t="s">
        <v>30</v>
      </c>
      <c r="B33" s="4">
        <v>30</v>
      </c>
      <c r="C33" s="4">
        <v>30.9</v>
      </c>
      <c r="D33" s="4">
        <v>26.5</v>
      </c>
      <c r="E33" s="4">
        <v>30.7</v>
      </c>
      <c r="F33" s="4">
        <v>31.7</v>
      </c>
      <c r="G33" s="4">
        <v>28.4</v>
      </c>
      <c r="H33" s="4">
        <v>31.6</v>
      </c>
      <c r="I33" s="4">
        <v>28.6</v>
      </c>
      <c r="J33" s="11"/>
      <c r="K33" s="4">
        <v>23</v>
      </c>
      <c r="L33" s="4">
        <v>19.2</v>
      </c>
      <c r="M33" s="4">
        <v>22.6</v>
      </c>
      <c r="N33" s="4">
        <v>18</v>
      </c>
      <c r="O33" s="4">
        <v>23.6</v>
      </c>
      <c r="P33" s="4">
        <v>24.1</v>
      </c>
      <c r="Q33" s="4">
        <v>26.4</v>
      </c>
      <c r="R33" s="4">
        <v>28</v>
      </c>
    </row>
    <row r="34" spans="1:18">
      <c r="A34" s="7" t="s">
        <v>31</v>
      </c>
      <c r="B34" s="4">
        <v>52.1</v>
      </c>
      <c r="C34" s="4">
        <v>50.2</v>
      </c>
      <c r="D34" s="4">
        <v>48.2</v>
      </c>
      <c r="E34" s="4">
        <v>59.7</v>
      </c>
      <c r="F34" s="4">
        <v>63.5</v>
      </c>
      <c r="G34" s="4">
        <v>49.1</v>
      </c>
      <c r="H34" s="4">
        <v>53.2</v>
      </c>
      <c r="I34" s="4">
        <v>47.4</v>
      </c>
      <c r="J34" s="11"/>
      <c r="K34" s="4">
        <v>51</v>
      </c>
      <c r="L34" s="4">
        <v>44.7</v>
      </c>
      <c r="M34" s="4">
        <v>45.2</v>
      </c>
      <c r="N34" s="4">
        <v>36.9</v>
      </c>
      <c r="O34" s="4">
        <v>43.5</v>
      </c>
      <c r="P34" s="4">
        <v>42.5</v>
      </c>
      <c r="Q34" s="4">
        <v>49.2</v>
      </c>
      <c r="R34" s="4">
        <v>49.8</v>
      </c>
    </row>
    <row r="35" spans="1:18">
      <c r="A35" s="7" t="s">
        <v>32</v>
      </c>
      <c r="B35" s="4">
        <v>5.24</v>
      </c>
      <c r="C35" s="4">
        <v>4.68</v>
      </c>
      <c r="D35" s="4">
        <v>5.03</v>
      </c>
      <c r="E35" s="4">
        <v>6.55</v>
      </c>
      <c r="F35" s="4">
        <v>6.84</v>
      </c>
      <c r="G35" s="4">
        <v>5.42</v>
      </c>
      <c r="H35" s="4">
        <v>5.76</v>
      </c>
      <c r="I35" s="4">
        <v>5.04</v>
      </c>
      <c r="J35" s="11"/>
      <c r="K35" s="4">
        <v>5.64</v>
      </c>
      <c r="L35" s="4">
        <v>5.36</v>
      </c>
      <c r="M35" s="4">
        <v>4.75</v>
      </c>
      <c r="N35" s="4">
        <v>4.1500000000000004</v>
      </c>
      <c r="O35" s="4">
        <v>4.62</v>
      </c>
      <c r="P35" s="4">
        <v>4.74</v>
      </c>
      <c r="Q35" s="4">
        <v>5.68</v>
      </c>
      <c r="R35" s="4">
        <v>6.05</v>
      </c>
    </row>
    <row r="36" spans="1:18">
      <c r="A36" s="7" t="s">
        <v>33</v>
      </c>
      <c r="B36" s="4">
        <v>19</v>
      </c>
      <c r="C36" s="4">
        <v>16.100000000000001</v>
      </c>
      <c r="D36" s="4">
        <v>18.399999999999999</v>
      </c>
      <c r="E36" s="4">
        <v>25.6</v>
      </c>
      <c r="F36" s="4">
        <v>25.9</v>
      </c>
      <c r="G36" s="4">
        <v>19.7</v>
      </c>
      <c r="H36" s="4">
        <v>20.399999999999999</v>
      </c>
      <c r="I36" s="4">
        <v>17.600000000000001</v>
      </c>
      <c r="J36" s="11"/>
      <c r="K36" s="4">
        <v>19.899999999999999</v>
      </c>
      <c r="L36" s="4">
        <v>21.3</v>
      </c>
      <c r="M36" s="4">
        <v>17.8</v>
      </c>
      <c r="N36" s="4">
        <v>15.5</v>
      </c>
      <c r="O36" s="4">
        <v>17.3</v>
      </c>
      <c r="P36" s="4">
        <v>17.399999999999999</v>
      </c>
      <c r="Q36" s="4">
        <v>20.9</v>
      </c>
      <c r="R36" s="4">
        <v>23.6</v>
      </c>
    </row>
    <row r="37" spans="1:18">
      <c r="A37" s="7" t="s">
        <v>34</v>
      </c>
      <c r="B37" s="4">
        <v>3.74</v>
      </c>
      <c r="C37" s="4">
        <v>3.06</v>
      </c>
      <c r="D37" s="4">
        <v>3.6</v>
      </c>
      <c r="E37" s="4">
        <v>5.24</v>
      </c>
      <c r="F37" s="4">
        <v>5.38</v>
      </c>
      <c r="G37" s="4">
        <v>3.92</v>
      </c>
      <c r="H37" s="4">
        <v>3.93</v>
      </c>
      <c r="I37" s="4">
        <v>3.36</v>
      </c>
      <c r="J37" s="11"/>
      <c r="K37" s="4">
        <v>4.0999999999999996</v>
      </c>
      <c r="L37" s="4">
        <v>4.4400000000000004</v>
      </c>
      <c r="M37" s="4">
        <v>3.72</v>
      </c>
      <c r="N37" s="4">
        <v>3.2</v>
      </c>
      <c r="O37" s="4">
        <v>3.54</v>
      </c>
      <c r="P37" s="4">
        <v>3.55</v>
      </c>
      <c r="Q37" s="4">
        <v>4.1500000000000004</v>
      </c>
      <c r="R37" s="4">
        <v>4.8600000000000003</v>
      </c>
    </row>
    <row r="38" spans="1:18">
      <c r="A38" s="7" t="s">
        <v>35</v>
      </c>
      <c r="B38" s="4">
        <v>0.93</v>
      </c>
      <c r="C38" s="4">
        <v>0.74</v>
      </c>
      <c r="D38" s="4">
        <v>0.91</v>
      </c>
      <c r="E38" s="4">
        <v>1.25</v>
      </c>
      <c r="F38" s="4">
        <v>1.28</v>
      </c>
      <c r="G38" s="4">
        <v>1.1499999999999999</v>
      </c>
      <c r="H38" s="4">
        <v>1.06</v>
      </c>
      <c r="I38" s="4">
        <v>0.99</v>
      </c>
      <c r="J38" s="11"/>
      <c r="K38" s="4">
        <v>1.18</v>
      </c>
      <c r="L38" s="4">
        <v>1.02</v>
      </c>
      <c r="M38" s="4">
        <v>1.08</v>
      </c>
      <c r="N38" s="4">
        <v>0.82</v>
      </c>
      <c r="O38" s="4">
        <v>0.96</v>
      </c>
      <c r="P38" s="4">
        <v>1.06</v>
      </c>
      <c r="Q38" s="4">
        <v>0.99</v>
      </c>
      <c r="R38" s="4">
        <v>1.38</v>
      </c>
    </row>
    <row r="39" spans="1:18">
      <c r="A39" s="7" t="s">
        <v>36</v>
      </c>
      <c r="B39" s="4">
        <v>3.3</v>
      </c>
      <c r="C39" s="4">
        <v>2.75</v>
      </c>
      <c r="D39" s="4">
        <v>3.34</v>
      </c>
      <c r="E39" s="4">
        <v>4.59</v>
      </c>
      <c r="F39" s="4">
        <v>4.6900000000000004</v>
      </c>
      <c r="G39" s="4">
        <v>3.54</v>
      </c>
      <c r="H39" s="4">
        <v>3.56</v>
      </c>
      <c r="I39" s="4">
        <v>3.16</v>
      </c>
      <c r="J39" s="11"/>
      <c r="K39" s="4">
        <v>3.77</v>
      </c>
      <c r="L39" s="4">
        <v>3.87</v>
      </c>
      <c r="M39" s="4">
        <v>3.41</v>
      </c>
      <c r="N39" s="4">
        <v>2.9</v>
      </c>
      <c r="O39" s="4">
        <v>3.27</v>
      </c>
      <c r="P39" s="4">
        <v>3.18</v>
      </c>
      <c r="Q39" s="4">
        <v>3.85</v>
      </c>
      <c r="R39" s="4">
        <v>4.46</v>
      </c>
    </row>
    <row r="40" spans="1:18">
      <c r="A40" s="7" t="s">
        <v>37</v>
      </c>
      <c r="B40" s="4">
        <v>0.51</v>
      </c>
      <c r="C40" s="4">
        <v>0.43</v>
      </c>
      <c r="D40" s="4">
        <v>0.51</v>
      </c>
      <c r="E40" s="4">
        <v>0.72</v>
      </c>
      <c r="F40" s="4">
        <v>0.74</v>
      </c>
      <c r="G40" s="4">
        <v>0.54</v>
      </c>
      <c r="H40" s="4">
        <v>0.56000000000000005</v>
      </c>
      <c r="I40" s="4">
        <v>0.48</v>
      </c>
      <c r="J40" s="11"/>
      <c r="K40" s="4">
        <v>0.6</v>
      </c>
      <c r="L40" s="4">
        <v>0.66</v>
      </c>
      <c r="M40" s="4">
        <v>0.54</v>
      </c>
      <c r="N40" s="4">
        <v>0.45</v>
      </c>
      <c r="O40" s="4">
        <v>0.51</v>
      </c>
      <c r="P40" s="4">
        <v>0.51</v>
      </c>
      <c r="Q40" s="4">
        <v>0.62</v>
      </c>
      <c r="R40" s="4">
        <v>0.74</v>
      </c>
    </row>
    <row r="41" spans="1:18">
      <c r="A41" s="7" t="s">
        <v>38</v>
      </c>
      <c r="B41" s="4">
        <v>3.02</v>
      </c>
      <c r="C41" s="4">
        <v>2.5299999999999998</v>
      </c>
      <c r="D41" s="4">
        <v>2.98</v>
      </c>
      <c r="E41" s="4">
        <v>4.41</v>
      </c>
      <c r="F41" s="4">
        <v>4.28</v>
      </c>
      <c r="G41" s="4">
        <v>3.17</v>
      </c>
      <c r="H41" s="4">
        <v>3.21</v>
      </c>
      <c r="I41" s="4">
        <v>2.79</v>
      </c>
      <c r="J41" s="11"/>
      <c r="K41" s="4">
        <v>3.61</v>
      </c>
      <c r="L41" s="4">
        <v>4.0199999999999996</v>
      </c>
      <c r="M41" s="4">
        <v>3.29</v>
      </c>
      <c r="N41" s="4">
        <v>2.69</v>
      </c>
      <c r="O41" s="4">
        <v>2.97</v>
      </c>
      <c r="P41" s="4">
        <v>3.03</v>
      </c>
      <c r="Q41" s="4">
        <v>3.58</v>
      </c>
      <c r="R41" s="4">
        <v>4.58</v>
      </c>
    </row>
    <row r="42" spans="1:18">
      <c r="A42" s="7" t="s">
        <v>39</v>
      </c>
      <c r="B42" s="4">
        <v>0.6</v>
      </c>
      <c r="C42" s="4">
        <v>0.51</v>
      </c>
      <c r="D42" s="4">
        <v>0.6</v>
      </c>
      <c r="E42" s="4">
        <v>0.87</v>
      </c>
      <c r="F42" s="4">
        <v>0.87</v>
      </c>
      <c r="G42" s="4">
        <v>0.59</v>
      </c>
      <c r="H42" s="4">
        <v>0.62</v>
      </c>
      <c r="I42" s="4">
        <v>0.52</v>
      </c>
      <c r="J42" s="11"/>
      <c r="K42" s="4">
        <v>0.76</v>
      </c>
      <c r="L42" s="4">
        <v>0.8</v>
      </c>
      <c r="M42" s="4">
        <v>0.66</v>
      </c>
      <c r="N42" s="4">
        <v>0.55000000000000004</v>
      </c>
      <c r="O42" s="4">
        <v>0.6</v>
      </c>
      <c r="P42" s="4">
        <v>0.57999999999999996</v>
      </c>
      <c r="Q42" s="4">
        <v>0.67</v>
      </c>
      <c r="R42" s="4">
        <v>0.88</v>
      </c>
    </row>
    <row r="43" spans="1:18">
      <c r="A43" s="7" t="s">
        <v>40</v>
      </c>
      <c r="B43" s="4">
        <v>1.64</v>
      </c>
      <c r="C43" s="4">
        <v>1.4</v>
      </c>
      <c r="D43" s="4">
        <v>1.63</v>
      </c>
      <c r="E43" s="4">
        <v>2.27</v>
      </c>
      <c r="F43" s="4">
        <v>2.35</v>
      </c>
      <c r="G43" s="4">
        <v>1.73</v>
      </c>
      <c r="H43" s="4">
        <v>1.78</v>
      </c>
      <c r="I43" s="4">
        <v>1.51</v>
      </c>
      <c r="J43" s="11"/>
      <c r="K43" s="4">
        <v>2.08</v>
      </c>
      <c r="L43" s="4">
        <v>2.15</v>
      </c>
      <c r="M43" s="4">
        <v>1.8</v>
      </c>
      <c r="N43" s="4">
        <v>1.5</v>
      </c>
      <c r="O43" s="4">
        <v>1.62</v>
      </c>
      <c r="P43" s="4">
        <v>1.68</v>
      </c>
      <c r="Q43" s="4">
        <v>1.94</v>
      </c>
      <c r="R43" s="4">
        <v>2.5499999999999998</v>
      </c>
    </row>
    <row r="44" spans="1:18">
      <c r="A44" s="7" t="s">
        <v>41</v>
      </c>
      <c r="B44" s="4">
        <v>0.26</v>
      </c>
      <c r="C44" s="4">
        <v>0.24</v>
      </c>
      <c r="D44" s="4">
        <v>0.27</v>
      </c>
      <c r="E44" s="4">
        <v>0.36</v>
      </c>
      <c r="F44" s="4">
        <v>0.36</v>
      </c>
      <c r="G44" s="4">
        <v>0.31</v>
      </c>
      <c r="H44" s="4">
        <v>0.33</v>
      </c>
      <c r="I44" s="4">
        <v>0.28000000000000003</v>
      </c>
      <c r="J44" s="11"/>
      <c r="K44" s="4">
        <v>0.34</v>
      </c>
      <c r="L44" s="4">
        <v>0.36</v>
      </c>
      <c r="M44" s="4">
        <v>0.28999999999999998</v>
      </c>
      <c r="N44" s="4">
        <v>0.25</v>
      </c>
      <c r="O44" s="4">
        <v>0.26</v>
      </c>
      <c r="P44" s="4">
        <v>0.3</v>
      </c>
      <c r="Q44" s="4">
        <v>0.35</v>
      </c>
      <c r="R44" s="4">
        <v>0.45</v>
      </c>
    </row>
    <row r="45" spans="1:18">
      <c r="A45" s="7" t="s">
        <v>42</v>
      </c>
      <c r="B45" s="4">
        <v>1.72</v>
      </c>
      <c r="C45" s="4">
        <v>1.59</v>
      </c>
      <c r="D45" s="4">
        <v>1.69</v>
      </c>
      <c r="E45" s="4">
        <v>2.35</v>
      </c>
      <c r="F45" s="4">
        <v>2.36</v>
      </c>
      <c r="G45" s="4">
        <v>1.82</v>
      </c>
      <c r="H45" s="4">
        <v>2.0099999999999998</v>
      </c>
      <c r="I45" s="4">
        <v>1.65</v>
      </c>
      <c r="J45" s="11"/>
      <c r="K45" s="4">
        <v>2.27</v>
      </c>
      <c r="L45" s="4">
        <v>2.46</v>
      </c>
      <c r="M45" s="4">
        <v>1.9</v>
      </c>
      <c r="N45" s="4">
        <v>1.52</v>
      </c>
      <c r="O45" s="4">
        <v>1.63</v>
      </c>
      <c r="P45" s="4">
        <v>1.85</v>
      </c>
      <c r="Q45" s="4">
        <v>2.1800000000000002</v>
      </c>
      <c r="R45" s="4">
        <v>2.66</v>
      </c>
    </row>
    <row r="46" spans="1:18">
      <c r="A46" s="7" t="s">
        <v>43</v>
      </c>
      <c r="B46" s="4">
        <v>0.26</v>
      </c>
      <c r="C46" s="4">
        <v>0.24</v>
      </c>
      <c r="D46" s="4">
        <v>0.25</v>
      </c>
      <c r="E46" s="4">
        <v>0.34</v>
      </c>
      <c r="F46" s="4">
        <v>0.34</v>
      </c>
      <c r="G46" s="4">
        <v>0.28000000000000003</v>
      </c>
      <c r="H46" s="4">
        <v>0.32</v>
      </c>
      <c r="I46" s="4">
        <v>0.25</v>
      </c>
      <c r="J46" s="11"/>
      <c r="K46" s="4">
        <v>0.34</v>
      </c>
      <c r="L46" s="4">
        <v>0.36</v>
      </c>
      <c r="M46" s="4">
        <v>0.28000000000000003</v>
      </c>
      <c r="N46" s="4">
        <v>0.23</v>
      </c>
      <c r="O46" s="4">
        <v>0.23</v>
      </c>
      <c r="P46" s="4">
        <v>0.28999999999999998</v>
      </c>
      <c r="Q46" s="4">
        <v>0.34</v>
      </c>
      <c r="R46" s="4">
        <v>0.41</v>
      </c>
    </row>
    <row r="47" spans="1:18">
      <c r="A47" s="7" t="s">
        <v>44</v>
      </c>
      <c r="B47" s="4">
        <v>14.2</v>
      </c>
      <c r="C47" s="4">
        <v>12.5</v>
      </c>
      <c r="D47" s="4">
        <v>14.5</v>
      </c>
      <c r="E47" s="4">
        <v>20.2</v>
      </c>
      <c r="F47" s="4">
        <v>21.2</v>
      </c>
      <c r="G47" s="4">
        <v>16.600000000000001</v>
      </c>
      <c r="H47" s="4">
        <v>17.5</v>
      </c>
      <c r="I47" s="4">
        <v>16.899999999999999</v>
      </c>
      <c r="J47" s="11"/>
      <c r="K47" s="4">
        <v>17.399999999999999</v>
      </c>
      <c r="L47" s="4">
        <v>18.7</v>
      </c>
      <c r="M47" s="4">
        <v>15.7</v>
      </c>
      <c r="N47" s="4">
        <v>12.6</v>
      </c>
      <c r="O47" s="4">
        <v>14.3</v>
      </c>
      <c r="P47" s="4">
        <v>16.2</v>
      </c>
      <c r="Q47" s="4">
        <v>20.7</v>
      </c>
      <c r="R47" s="4">
        <v>23.6</v>
      </c>
    </row>
    <row r="48" spans="1:18">
      <c r="A48" s="8" t="s">
        <v>45</v>
      </c>
      <c r="B48" s="4">
        <f>B33+B34+B35+B36+B37+B38+B39+B40+B41+B42+B43+B44+B45+B46</f>
        <v>122.32</v>
      </c>
      <c r="C48" s="4">
        <f t="shared" ref="C48:R48" si="11">C33+C34+C35+C36+C37+C38+C39+C40+C41+C42+C43+C44+C45+C46</f>
        <v>115.37</v>
      </c>
      <c r="D48" s="4">
        <f t="shared" si="11"/>
        <v>113.90999999999998</v>
      </c>
      <c r="E48" s="4">
        <f t="shared" si="11"/>
        <v>144.95000000000005</v>
      </c>
      <c r="F48" s="4">
        <f t="shared" si="11"/>
        <v>150.59000000000003</v>
      </c>
      <c r="G48" s="4">
        <f t="shared" si="11"/>
        <v>119.67000000000003</v>
      </c>
      <c r="H48" s="4">
        <f t="shared" si="11"/>
        <v>128.34</v>
      </c>
      <c r="I48" s="4">
        <f t="shared" si="11"/>
        <v>113.63000000000002</v>
      </c>
      <c r="J48" s="4"/>
      <c r="K48" s="4">
        <f t="shared" si="11"/>
        <v>118.58999999999999</v>
      </c>
      <c r="L48" s="4">
        <f t="shared" si="11"/>
        <v>110.69999999999999</v>
      </c>
      <c r="M48" s="4">
        <f t="shared" si="11"/>
        <v>107.32000000000002</v>
      </c>
      <c r="N48" s="4">
        <f t="shared" si="11"/>
        <v>88.66</v>
      </c>
      <c r="O48" s="4">
        <f t="shared" si="11"/>
        <v>104.61</v>
      </c>
      <c r="P48" s="4">
        <f t="shared" si="11"/>
        <v>104.77</v>
      </c>
      <c r="Q48" s="4">
        <f t="shared" si="11"/>
        <v>120.85000000000001</v>
      </c>
      <c r="R48" s="4">
        <f t="shared" si="11"/>
        <v>130.41999999999996</v>
      </c>
    </row>
    <row r="49" spans="1:46">
      <c r="A49" s="9" t="s">
        <v>46</v>
      </c>
      <c r="B49" s="4">
        <f>B33+B34+B35+B36+B37+B38</f>
        <v>111.00999999999999</v>
      </c>
      <c r="C49" s="4">
        <f t="shared" ref="C49:R49" si="12">C33+C34+C35+C36+C37+C38</f>
        <v>105.67999999999999</v>
      </c>
      <c r="D49" s="4">
        <f t="shared" si="12"/>
        <v>102.63999999999999</v>
      </c>
      <c r="E49" s="4">
        <f t="shared" si="12"/>
        <v>129.04000000000002</v>
      </c>
      <c r="F49" s="4">
        <f t="shared" si="12"/>
        <v>134.6</v>
      </c>
      <c r="G49" s="4">
        <f t="shared" si="12"/>
        <v>107.69000000000001</v>
      </c>
      <c r="H49" s="4">
        <f t="shared" si="12"/>
        <v>115.95000000000002</v>
      </c>
      <c r="I49" s="4">
        <f t="shared" si="12"/>
        <v>102.99000000000001</v>
      </c>
      <c r="J49" s="4"/>
      <c r="K49" s="4">
        <f t="shared" si="12"/>
        <v>104.82</v>
      </c>
      <c r="L49" s="4">
        <f t="shared" si="12"/>
        <v>96.02</v>
      </c>
      <c r="M49" s="4">
        <f t="shared" si="12"/>
        <v>95.15</v>
      </c>
      <c r="N49" s="4">
        <f t="shared" si="12"/>
        <v>78.569999999999993</v>
      </c>
      <c r="O49" s="4">
        <f t="shared" si="12"/>
        <v>93.52</v>
      </c>
      <c r="P49" s="4">
        <f t="shared" si="12"/>
        <v>93.34999999999998</v>
      </c>
      <c r="Q49" s="4">
        <f t="shared" si="12"/>
        <v>107.32000000000001</v>
      </c>
      <c r="R49" s="4">
        <f t="shared" si="12"/>
        <v>113.68999999999998</v>
      </c>
    </row>
    <row r="50" spans="1:46">
      <c r="A50" s="9" t="s">
        <v>47</v>
      </c>
      <c r="B50" s="4">
        <f>B39+B40+B41+B42+B43+B44+B45+B46+B47</f>
        <v>25.509999999999998</v>
      </c>
      <c r="C50" s="4">
        <f t="shared" ref="C50:R50" si="13">C39+C40+C41+C42+C43+C44+C45+C46+C47</f>
        <v>22.189999999999998</v>
      </c>
      <c r="D50" s="4">
        <f t="shared" si="13"/>
        <v>25.769999999999996</v>
      </c>
      <c r="E50" s="4">
        <f t="shared" si="13"/>
        <v>36.11</v>
      </c>
      <c r="F50" s="4">
        <f t="shared" si="13"/>
        <v>37.19</v>
      </c>
      <c r="G50" s="4">
        <f t="shared" si="13"/>
        <v>28.580000000000002</v>
      </c>
      <c r="H50" s="4">
        <f t="shared" si="13"/>
        <v>29.89</v>
      </c>
      <c r="I50" s="4">
        <f t="shared" si="13"/>
        <v>27.54</v>
      </c>
      <c r="J50" s="4"/>
      <c r="K50" s="4">
        <f t="shared" si="13"/>
        <v>31.169999999999998</v>
      </c>
      <c r="L50" s="4">
        <f t="shared" si="13"/>
        <v>33.379999999999995</v>
      </c>
      <c r="M50" s="4">
        <f t="shared" si="13"/>
        <v>27.869999999999997</v>
      </c>
      <c r="N50" s="4">
        <f>N39+N40+N41+N42+N43+N44+N45+N46+N47</f>
        <v>22.689999999999998</v>
      </c>
      <c r="O50" s="4">
        <f t="shared" si="13"/>
        <v>25.39</v>
      </c>
      <c r="P50" s="4">
        <f t="shared" si="13"/>
        <v>27.619999999999997</v>
      </c>
      <c r="Q50" s="4">
        <f t="shared" si="13"/>
        <v>34.229999999999997</v>
      </c>
      <c r="R50" s="4">
        <f t="shared" si="13"/>
        <v>40.33</v>
      </c>
    </row>
    <row r="51" spans="1:46">
      <c r="A51" s="9" t="s">
        <v>48</v>
      </c>
      <c r="B51" s="4">
        <f>B49/B50</f>
        <v>4.3516268130145042</v>
      </c>
      <c r="C51" s="4">
        <f t="shared" ref="C51:O51" si="14">C49/C50</f>
        <v>4.7625056331680939</v>
      </c>
      <c r="D51" s="4">
        <f t="shared" si="14"/>
        <v>3.9829258828094685</v>
      </c>
      <c r="E51" s="4">
        <f t="shared" si="14"/>
        <v>3.5735253392412081</v>
      </c>
      <c r="F51" s="4">
        <f t="shared" si="14"/>
        <v>3.6192524872277496</v>
      </c>
      <c r="G51" s="4">
        <f t="shared" si="14"/>
        <v>3.7680195941217636</v>
      </c>
      <c r="H51" s="4">
        <f t="shared" si="14"/>
        <v>3.8792238206758118</v>
      </c>
      <c r="I51" s="4">
        <f t="shared" si="14"/>
        <v>3.7396514161220047</v>
      </c>
      <c r="J51" s="4"/>
      <c r="K51" s="4">
        <f t="shared" si="14"/>
        <v>3.3628488931665061</v>
      </c>
      <c r="L51" s="4">
        <f t="shared" si="14"/>
        <v>2.8765727980826847</v>
      </c>
      <c r="M51" s="4">
        <f t="shared" si="14"/>
        <v>3.4140653031933983</v>
      </c>
      <c r="N51" s="4">
        <f t="shared" si="14"/>
        <v>3.4627589246364039</v>
      </c>
      <c r="O51" s="4">
        <f t="shared" si="14"/>
        <v>3.6833398975974792</v>
      </c>
      <c r="P51" s="4">
        <f>P49/P50</f>
        <v>3.3797972483707452</v>
      </c>
      <c r="Q51" s="4">
        <f t="shared" ref="Q51" si="15">Q49/Q50</f>
        <v>3.1352614665498106</v>
      </c>
      <c r="R51" s="4">
        <f t="shared" ref="R51" si="16">R49/R50</f>
        <v>2.818993305231837</v>
      </c>
    </row>
    <row r="52" spans="1:46">
      <c r="A52" s="9" t="s">
        <v>49</v>
      </c>
      <c r="B52" s="4">
        <f>2*B38/0.0563/(B37/0.148+B39/0.199)</f>
        <v>0.78936167704903304</v>
      </c>
      <c r="C52" s="4">
        <f t="shared" ref="C52:R52" si="17">2*C38/0.0563/(C37/0.148+C39/0.199)</f>
        <v>0.76207910209659435</v>
      </c>
      <c r="D52" s="4">
        <f t="shared" si="17"/>
        <v>0.78638291299911434</v>
      </c>
      <c r="E52" s="4">
        <f t="shared" si="17"/>
        <v>0.75943932646034706</v>
      </c>
      <c r="F52" s="4">
        <f t="shared" si="17"/>
        <v>0.75886693899287982</v>
      </c>
      <c r="G52" s="4">
        <f t="shared" si="17"/>
        <v>0.9226917586548834</v>
      </c>
      <c r="H52" s="4">
        <f t="shared" si="17"/>
        <v>0.84726487143404094</v>
      </c>
      <c r="I52" s="4">
        <f t="shared" si="17"/>
        <v>0.91152993703022134</v>
      </c>
      <c r="J52" s="4"/>
      <c r="K52" s="4">
        <f t="shared" si="17"/>
        <v>0.89861967004893362</v>
      </c>
      <c r="L52" s="4">
        <f t="shared" si="17"/>
        <v>0.73279036520382967</v>
      </c>
      <c r="M52" s="4">
        <f t="shared" si="17"/>
        <v>0.90762144797307642</v>
      </c>
      <c r="N52" s="4">
        <f t="shared" si="17"/>
        <v>0.80480940019128278</v>
      </c>
      <c r="O52" s="4">
        <f t="shared" si="17"/>
        <v>0.84515754652287989</v>
      </c>
      <c r="P52" s="4">
        <f t="shared" si="17"/>
        <v>0.94217719415132917</v>
      </c>
      <c r="Q52" s="4">
        <f t="shared" si="17"/>
        <v>0.74215576831310215</v>
      </c>
      <c r="R52" s="4">
        <f t="shared" si="17"/>
        <v>0.88729739306495825</v>
      </c>
    </row>
    <row r="53" spans="1:46">
      <c r="A53" s="9" t="s">
        <v>50</v>
      </c>
      <c r="B53" s="4">
        <f>2*B34/0.613/(B33/0.237+B35/0.0928)</f>
        <v>0.92863006689297733</v>
      </c>
      <c r="C53" s="4">
        <f t="shared" ref="C53:R53" si="18">2*C34/0.613/(C33/0.237+C35/0.0928)</f>
        <v>0.9058346210610142</v>
      </c>
      <c r="D53" s="4">
        <f t="shared" si="18"/>
        <v>0.94724904270541754</v>
      </c>
      <c r="E53" s="4">
        <f t="shared" si="18"/>
        <v>0.97332575642066654</v>
      </c>
      <c r="F53" s="4">
        <f t="shared" si="18"/>
        <v>0.99862935597921798</v>
      </c>
      <c r="G53" s="4">
        <f t="shared" si="18"/>
        <v>0.89878252770692435</v>
      </c>
      <c r="H53" s="4">
        <f t="shared" si="18"/>
        <v>0.88828327415795039</v>
      </c>
      <c r="I53" s="4">
        <f t="shared" si="18"/>
        <v>0.8837835695991848</v>
      </c>
      <c r="J53" s="4"/>
      <c r="K53" s="4">
        <f t="shared" si="18"/>
        <v>1.0543174540445601</v>
      </c>
      <c r="L53" s="4">
        <f t="shared" si="18"/>
        <v>1.0509388660488503</v>
      </c>
      <c r="M53" s="4">
        <f t="shared" si="18"/>
        <v>1.0063288656886298</v>
      </c>
      <c r="N53" s="4">
        <f t="shared" si="18"/>
        <v>0.99769885307771866</v>
      </c>
      <c r="O53" s="4">
        <f t="shared" si="18"/>
        <v>0.95020449891758862</v>
      </c>
      <c r="P53" s="4">
        <f t="shared" si="18"/>
        <v>0.90768172592136565</v>
      </c>
      <c r="Q53" s="4">
        <f t="shared" si="18"/>
        <v>0.93002707042549571</v>
      </c>
      <c r="R53" s="4">
        <f t="shared" si="18"/>
        <v>0.88623262871321828</v>
      </c>
    </row>
    <row r="54" spans="1:46">
      <c r="A54" s="6" t="s">
        <v>51</v>
      </c>
      <c r="B54" s="6">
        <f>B33*0.161/B45/0.237</f>
        <v>11.848690020606419</v>
      </c>
      <c r="C54" s="6">
        <f t="shared" ref="C54:R54" si="19">C33*0.161/C45/0.237</f>
        <v>13.201974365098319</v>
      </c>
      <c r="D54" s="6">
        <f t="shared" si="19"/>
        <v>10.652135919906124</v>
      </c>
      <c r="E54" s="6">
        <f t="shared" si="19"/>
        <v>8.8745847921716496</v>
      </c>
      <c r="F54" s="6">
        <f t="shared" si="19"/>
        <v>9.1248301508975196</v>
      </c>
      <c r="G54" s="6">
        <f t="shared" si="19"/>
        <v>10.600454397922753</v>
      </c>
      <c r="H54" s="6">
        <f t="shared" si="19"/>
        <v>10.679933665008294</v>
      </c>
      <c r="I54" s="6">
        <f t="shared" si="19"/>
        <v>11.774964838255979</v>
      </c>
      <c r="J54" s="6"/>
      <c r="K54" s="6">
        <f t="shared" si="19"/>
        <v>6.8830275655681339</v>
      </c>
      <c r="L54" s="6">
        <f t="shared" si="19"/>
        <v>5.3020479571884334</v>
      </c>
      <c r="M54" s="6">
        <f t="shared" si="19"/>
        <v>8.0803908505440827</v>
      </c>
      <c r="N54" s="6">
        <f t="shared" si="19"/>
        <v>8.0446369087275151</v>
      </c>
      <c r="O54" s="6">
        <f t="shared" si="19"/>
        <v>9.8356242396003228</v>
      </c>
      <c r="P54" s="6">
        <f>P33*0.161/P45/0.237</f>
        <v>8.8495837609761683</v>
      </c>
      <c r="Q54" s="6">
        <f t="shared" si="19"/>
        <v>8.2266867959586563</v>
      </c>
      <c r="R54" s="6">
        <f t="shared" si="19"/>
        <v>7.1507883633133469</v>
      </c>
    </row>
    <row r="55" spans="1:46">
      <c r="A55" s="9" t="s">
        <v>52</v>
      </c>
      <c r="B55" s="4">
        <f>B33*0.148/B37/0.237</f>
        <v>5.0091382928315165</v>
      </c>
      <c r="C55" s="4">
        <f t="shared" ref="C55:R55" si="20">C33*0.148/C37/0.237</f>
        <v>6.3059485397534543</v>
      </c>
      <c r="D55" s="4">
        <f t="shared" si="20"/>
        <v>4.5968120018752936</v>
      </c>
      <c r="E55" s="4">
        <f t="shared" si="20"/>
        <v>3.6586465681064189</v>
      </c>
      <c r="F55" s="4">
        <f t="shared" si="20"/>
        <v>3.6795131209511709</v>
      </c>
      <c r="G55" s="4">
        <f t="shared" si="20"/>
        <v>4.5242400757771462</v>
      </c>
      <c r="H55" s="4">
        <f t="shared" si="20"/>
        <v>5.0212044105173881</v>
      </c>
      <c r="I55" s="4">
        <f t="shared" si="20"/>
        <v>5.3154510749447468</v>
      </c>
      <c r="J55" s="4"/>
      <c r="K55" s="4">
        <f t="shared" si="20"/>
        <v>3.5031388288566436</v>
      </c>
      <c r="L55" s="4">
        <f t="shared" si="20"/>
        <v>2.7004219409282699</v>
      </c>
      <c r="M55" s="4">
        <f t="shared" si="20"/>
        <v>3.7938387550474117</v>
      </c>
      <c r="N55" s="4">
        <f>N33*0.148/N37/0.237</f>
        <v>3.5126582278481009</v>
      </c>
      <c r="O55" s="4">
        <f t="shared" si="20"/>
        <v>4.1631504922644158</v>
      </c>
      <c r="P55" s="4">
        <f t="shared" si="20"/>
        <v>4.2393771914185541</v>
      </c>
      <c r="Q55" s="4">
        <f t="shared" si="20"/>
        <v>3.9725484215342375</v>
      </c>
      <c r="R55" s="4">
        <f t="shared" si="20"/>
        <v>3.5977843760309769</v>
      </c>
    </row>
    <row r="56" spans="1:46">
      <c r="A56" s="9" t="s">
        <v>75</v>
      </c>
      <c r="B56" s="4">
        <f>B39*0.161/B45/0.199</f>
        <v>1.5522379338553232</v>
      </c>
      <c r="C56" s="4">
        <f t="shared" ref="C56:R56" si="21">C39*0.161/C45/0.199</f>
        <v>1.3992920577731425</v>
      </c>
      <c r="D56" s="4">
        <f t="shared" si="21"/>
        <v>1.5989414528262613</v>
      </c>
      <c r="E56" s="4">
        <f t="shared" si="21"/>
        <v>1.5802202501871057</v>
      </c>
      <c r="F56" s="4">
        <f t="shared" si="21"/>
        <v>1.6078059790477814</v>
      </c>
      <c r="G56" s="4">
        <f t="shared" si="21"/>
        <v>1.5736374178585233</v>
      </c>
      <c r="H56" s="4">
        <f t="shared" si="21"/>
        <v>1.4329358233955851</v>
      </c>
      <c r="I56" s="4">
        <f t="shared" si="21"/>
        <v>1.5494441906502208</v>
      </c>
      <c r="J56" s="4"/>
      <c r="K56" s="4">
        <f t="shared" si="21"/>
        <v>1.3436566090363711</v>
      </c>
      <c r="L56" s="4">
        <f t="shared" si="21"/>
        <v>1.2727662703762717</v>
      </c>
      <c r="M56" s="4">
        <f t="shared" si="21"/>
        <v>1.4520232742660673</v>
      </c>
      <c r="N56" s="4">
        <f t="shared" si="21"/>
        <v>1.5435731288019041</v>
      </c>
      <c r="O56" s="4">
        <f t="shared" si="21"/>
        <v>1.6230539199062799</v>
      </c>
      <c r="P56" s="4">
        <f>P39*0.161/P45/0.199</f>
        <v>1.3906831454570145</v>
      </c>
      <c r="Q56" s="4">
        <f t="shared" si="21"/>
        <v>1.428818403946337</v>
      </c>
      <c r="R56" s="4">
        <f t="shared" si="21"/>
        <v>1.3565194393017719</v>
      </c>
    </row>
    <row r="57" spans="1:46">
      <c r="A57" s="6" t="s">
        <v>53</v>
      </c>
      <c r="B57" s="4">
        <f>B23/B24</f>
        <v>0.45714285714285713</v>
      </c>
      <c r="C57" s="4">
        <f t="shared" ref="C57:R57" si="22">C23/C24</f>
        <v>0.71836734693877546</v>
      </c>
      <c r="D57" s="4">
        <f t="shared" si="22"/>
        <v>0.49013157894736842</v>
      </c>
      <c r="E57" s="4">
        <f t="shared" si="22"/>
        <v>0.43202416918429004</v>
      </c>
      <c r="F57" s="4">
        <f t="shared" si="22"/>
        <v>0.36842105263157893</v>
      </c>
      <c r="G57" s="4">
        <f t="shared" si="22"/>
        <v>0.58778625954198471</v>
      </c>
      <c r="H57" s="4">
        <f t="shared" si="22"/>
        <v>0.56818181818181823</v>
      </c>
      <c r="I57" s="4">
        <f t="shared" si="22"/>
        <v>0.60067114093959728</v>
      </c>
      <c r="J57" s="4"/>
      <c r="K57" s="4">
        <f t="shared" si="22"/>
        <v>0.50800000000000001</v>
      </c>
      <c r="L57" s="4">
        <f t="shared" si="22"/>
        <v>0.44981412639405205</v>
      </c>
      <c r="M57" s="4">
        <f t="shared" si="22"/>
        <v>0.5</v>
      </c>
      <c r="N57" s="4">
        <f t="shared" si="22"/>
        <v>0.43377483443708609</v>
      </c>
      <c r="O57" s="4">
        <f t="shared" si="22"/>
        <v>0.57432432432432434</v>
      </c>
      <c r="P57" s="4">
        <f t="shared" si="22"/>
        <v>0.58943089430894313</v>
      </c>
      <c r="Q57" s="4">
        <f t="shared" si="22"/>
        <v>0.5607843137254902</v>
      </c>
      <c r="R57" s="4">
        <f t="shared" si="22"/>
        <v>0.2844884488448845</v>
      </c>
    </row>
    <row r="58" spans="1:46">
      <c r="A58" s="6" t="s">
        <v>54</v>
      </c>
      <c r="B58" s="6">
        <f>B26/B27</f>
        <v>6.8865979381443294</v>
      </c>
      <c r="C58" s="6">
        <f t="shared" ref="C58:R58" si="23">C26/C27</f>
        <v>3.5979381443298974</v>
      </c>
      <c r="D58" s="6">
        <f t="shared" si="23"/>
        <v>8.2948717948717938</v>
      </c>
      <c r="E58" s="6">
        <f t="shared" si="23"/>
        <v>9.9761904761904781</v>
      </c>
      <c r="F58" s="6">
        <f t="shared" si="23"/>
        <v>9.5348837209302317</v>
      </c>
      <c r="G58" s="6">
        <f t="shared" si="23"/>
        <v>10.011494252873565</v>
      </c>
      <c r="H58" s="6">
        <f t="shared" si="23"/>
        <v>8.9805825242718438</v>
      </c>
      <c r="I58" s="6">
        <f t="shared" si="23"/>
        <v>11.589743589743588</v>
      </c>
      <c r="J58" s="6"/>
      <c r="K58" s="6">
        <f t="shared" si="23"/>
        <v>9.0749999999999993</v>
      </c>
      <c r="L58" s="6">
        <f t="shared" si="23"/>
        <v>7.0338983050847466</v>
      </c>
      <c r="M58" s="6">
        <f t="shared" si="23"/>
        <v>8.4782608695652169</v>
      </c>
      <c r="N58" s="6">
        <f t="shared" si="23"/>
        <v>7.8469387755102042</v>
      </c>
      <c r="O58" s="6">
        <f t="shared" si="23"/>
        <v>10.253968253968253</v>
      </c>
      <c r="P58" s="6">
        <f t="shared" si="23"/>
        <v>10.208333333333334</v>
      </c>
      <c r="Q58" s="6">
        <f t="shared" si="23"/>
        <v>12.049382716049381</v>
      </c>
      <c r="R58" s="6">
        <f t="shared" si="23"/>
        <v>14.138461538461538</v>
      </c>
    </row>
    <row r="59" spans="1:46">
      <c r="A59" s="13" t="s">
        <v>72</v>
      </c>
      <c r="B59" s="13">
        <f>B28/B29</f>
        <v>28.68632707774799</v>
      </c>
      <c r="C59" s="13">
        <f t="shared" ref="C59:R59" si="24">C28/C29</f>
        <v>24.479166666666668</v>
      </c>
      <c r="D59" s="13">
        <f t="shared" si="24"/>
        <v>28.639618138424819</v>
      </c>
      <c r="E59" s="13">
        <f t="shared" si="24"/>
        <v>27.788161993769471</v>
      </c>
      <c r="F59" s="13">
        <f t="shared" si="24"/>
        <v>28.169014084507044</v>
      </c>
      <c r="G59" s="13">
        <f t="shared" si="24"/>
        <v>35.12658227848101</v>
      </c>
      <c r="H59" s="13">
        <f t="shared" si="24"/>
        <v>33.727810650887577</v>
      </c>
      <c r="I59" s="13">
        <f t="shared" si="24"/>
        <v>40.575079872204476</v>
      </c>
      <c r="J59" s="13"/>
      <c r="K59" s="13">
        <f t="shared" si="24"/>
        <v>25.454545454545457</v>
      </c>
      <c r="L59" s="13">
        <f t="shared" si="24"/>
        <v>24.150943396226413</v>
      </c>
      <c r="M59" s="13">
        <f t="shared" si="24"/>
        <v>27.717391304347824</v>
      </c>
      <c r="N59" s="13">
        <f t="shared" si="24"/>
        <v>27.021276595744684</v>
      </c>
      <c r="O59" s="13">
        <f t="shared" si="24"/>
        <v>30.220588235294116</v>
      </c>
      <c r="P59" s="13">
        <f>P28/P29</f>
        <v>36.969696969696969</v>
      </c>
      <c r="Q59" s="13">
        <f t="shared" si="24"/>
        <v>34.721189591078073</v>
      </c>
      <c r="R59" s="13">
        <f t="shared" si="24"/>
        <v>34.492753623188406</v>
      </c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6">
      <c r="A60" s="17" t="s">
        <v>76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</row>
    <row r="61" spans="1:46">
      <c r="A61" s="3"/>
      <c r="B61" s="3"/>
      <c r="C61" s="3"/>
      <c r="D61" s="3"/>
      <c r="E61" s="3"/>
      <c r="F61" s="3"/>
      <c r="G61" s="3"/>
      <c r="H61" s="3"/>
      <c r="I61" s="3"/>
    </row>
    <row r="62" spans="1:46">
      <c r="A62" s="14"/>
      <c r="B62" s="14"/>
      <c r="C62" s="3"/>
      <c r="D62" s="3"/>
      <c r="E62" s="3"/>
      <c r="F62" s="3"/>
      <c r="G62" s="3"/>
      <c r="H62" s="3"/>
      <c r="I62" s="3"/>
    </row>
    <row r="63" spans="1:46">
      <c r="A63" s="15"/>
      <c r="B63" s="15"/>
      <c r="C63" s="3"/>
      <c r="D63" s="3"/>
      <c r="E63" s="3"/>
      <c r="F63" s="3"/>
      <c r="G63" s="3"/>
      <c r="H63" s="3"/>
      <c r="I63" s="3"/>
    </row>
    <row r="64" spans="1:46">
      <c r="A64" s="14"/>
      <c r="B64" s="14"/>
      <c r="C64" s="3"/>
      <c r="D64" s="3"/>
      <c r="E64" s="3"/>
      <c r="F64" s="3"/>
      <c r="G64" s="3"/>
      <c r="H64" s="3"/>
      <c r="I64" s="3"/>
    </row>
    <row r="65" spans="1:9">
      <c r="A65" s="15"/>
      <c r="B65" s="15"/>
      <c r="C65" s="3"/>
      <c r="D65" s="3"/>
      <c r="E65" s="3"/>
      <c r="F65" s="3"/>
      <c r="G65" s="3"/>
      <c r="H65" s="3"/>
      <c r="I65" s="3"/>
    </row>
    <row r="66" spans="1:9">
      <c r="A66" s="14"/>
      <c r="B66" s="14"/>
      <c r="C66" s="3"/>
      <c r="D66" s="3"/>
      <c r="E66" s="3"/>
      <c r="F66" s="3"/>
      <c r="G66" s="3"/>
      <c r="H66" s="3"/>
      <c r="I66" s="3"/>
    </row>
    <row r="67" spans="1:9">
      <c r="A67" s="15"/>
      <c r="B67" s="15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2019-09-27T08:55:56Z</dcterms:created>
  <dcterms:modified xsi:type="dcterms:W3CDTF">2021-06-05T02:51:07Z</dcterms:modified>
</cp:coreProperties>
</file>