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NA\PhD Thesis\Dataset\"/>
    </mc:Choice>
  </mc:AlternateContent>
  <xr:revisionPtr revIDLastSave="0" documentId="13_ncr:1_{85D369E1-D74B-4984-8030-7501416D76DD}" xr6:coauthVersionLast="47" xr6:coauthVersionMax="47" xr10:uidLastSave="{00000000-0000-0000-0000-000000000000}"/>
  <bookViews>
    <workbookView xWindow="990" yWindow="45" windowWidth="24900" windowHeight="14910" activeTab="3" xr2:uid="{35A2FF40-D7F6-4C33-9BAD-B463010203DB}"/>
  </bookViews>
  <sheets>
    <sheet name="5mg" sheetId="4" r:id="rId1"/>
    <sheet name="10mg" sheetId="1" r:id="rId2"/>
    <sheet name="15mg" sheetId="2" r:id="rId3"/>
    <sheet name="30mg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4" l="1"/>
  <c r="J4" i="4"/>
  <c r="K4" i="4" s="1"/>
  <c r="J5" i="4"/>
  <c r="J6" i="4"/>
  <c r="K6" i="4" s="1"/>
  <c r="J7" i="4"/>
  <c r="K7" i="4" s="1"/>
  <c r="J8" i="4"/>
  <c r="K8" i="4" s="1"/>
  <c r="J9" i="4"/>
  <c r="K9" i="4" s="1"/>
  <c r="J11" i="4"/>
  <c r="K11" i="4" s="1"/>
  <c r="J12" i="4"/>
  <c r="K12" i="4" s="1"/>
  <c r="J13" i="4"/>
  <c r="K13" i="4" s="1"/>
  <c r="J14" i="4"/>
  <c r="K14" i="4" s="1"/>
  <c r="J15" i="4"/>
  <c r="K15" i="4" s="1"/>
  <c r="J16" i="4"/>
  <c r="K16" i="4" s="1"/>
  <c r="J17" i="4"/>
  <c r="K17" i="4" s="1"/>
  <c r="J19" i="4"/>
  <c r="K19" i="4" s="1"/>
  <c r="J20" i="4"/>
  <c r="K20" i="4" s="1"/>
  <c r="J21" i="4"/>
  <c r="K21" i="4" s="1"/>
  <c r="J22" i="4"/>
  <c r="K22" i="4" s="1"/>
  <c r="J23" i="4"/>
  <c r="K23" i="4" s="1"/>
  <c r="J24" i="4"/>
  <c r="K24" i="4" s="1"/>
  <c r="J25" i="4"/>
  <c r="K25" i="4" s="1"/>
  <c r="J3" i="4"/>
  <c r="K3" i="4" s="1"/>
  <c r="M1" i="4" l="1"/>
  <c r="L6" i="4" s="1"/>
  <c r="L23" i="4" l="1"/>
  <c r="L25" i="4"/>
  <c r="L3" i="4"/>
  <c r="L24" i="4"/>
  <c r="L12" i="4"/>
  <c r="L8" i="4"/>
  <c r="L11" i="4"/>
  <c r="L13" i="4"/>
  <c r="L14" i="4"/>
  <c r="L21" i="4"/>
  <c r="L7" i="4"/>
  <c r="L4" i="4"/>
  <c r="L5" i="4"/>
  <c r="L16" i="4"/>
  <c r="L17" i="4"/>
  <c r="L20" i="4"/>
  <c r="L22" i="4"/>
  <c r="L19" i="4"/>
  <c r="L9" i="4"/>
  <c r="L15" i="4"/>
  <c r="K5" i="3"/>
  <c r="L5" i="3" s="1"/>
  <c r="K6" i="3"/>
  <c r="L6" i="3" s="1"/>
  <c r="K7" i="3"/>
  <c r="L7" i="3" s="1"/>
  <c r="K8" i="3"/>
  <c r="L8" i="3" s="1"/>
  <c r="K9" i="3"/>
  <c r="L9" i="3" s="1"/>
  <c r="K10" i="3"/>
  <c r="L10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4" i="3"/>
  <c r="L4" i="3" s="1"/>
  <c r="N2" i="3" l="1"/>
  <c r="M16" i="3" s="1"/>
  <c r="L9" i="2"/>
  <c r="K5" i="2"/>
  <c r="L5" i="2" s="1"/>
  <c r="K6" i="2"/>
  <c r="L6" i="2" s="1"/>
  <c r="K7" i="2"/>
  <c r="L7" i="2" s="1"/>
  <c r="K8" i="2"/>
  <c r="L8" i="2" s="1"/>
  <c r="K9" i="2"/>
  <c r="K10" i="2"/>
  <c r="L10" i="2" s="1"/>
  <c r="K12" i="2"/>
  <c r="L1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4" i="2"/>
  <c r="L4" i="2" s="1"/>
  <c r="M7" i="3" l="1"/>
  <c r="M12" i="3"/>
  <c r="M15" i="3"/>
  <c r="M14" i="3"/>
  <c r="M13" i="3"/>
  <c r="M10" i="3"/>
  <c r="M17" i="3"/>
  <c r="M8" i="3"/>
  <c r="N1" i="2"/>
  <c r="M14" i="2" s="1"/>
  <c r="M9" i="2"/>
  <c r="M5" i="3"/>
  <c r="M9" i="3"/>
  <c r="M6" i="3"/>
  <c r="M4" i="3"/>
  <c r="M18" i="3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12" i="1"/>
  <c r="M12" i="1" s="1"/>
  <c r="M17" i="2" l="1"/>
  <c r="M7" i="2"/>
  <c r="M5" i="2"/>
  <c r="M18" i="2"/>
  <c r="M12" i="2"/>
  <c r="M6" i="2"/>
  <c r="M10" i="2"/>
  <c r="M8" i="2"/>
  <c r="M16" i="2"/>
  <c r="M4" i="2"/>
  <c r="M15" i="2"/>
  <c r="M13" i="2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4" i="1"/>
  <c r="M4" i="1" s="1"/>
  <c r="O1" i="1" s="1"/>
  <c r="N9" i="1" l="1"/>
  <c r="N4" i="1"/>
  <c r="N7" i="1"/>
  <c r="N10" i="1"/>
  <c r="N6" i="1"/>
  <c r="N5" i="1"/>
  <c r="N18" i="1" l="1"/>
  <c r="N17" i="1"/>
  <c r="N26" i="1"/>
  <c r="N25" i="1"/>
  <c r="N22" i="1"/>
  <c r="N12" i="1"/>
  <c r="N24" i="1"/>
  <c r="N16" i="1"/>
  <c r="N13" i="1"/>
  <c r="N21" i="1"/>
  <c r="N14" i="1"/>
  <c r="N20" i="1"/>
  <c r="N23" i="1"/>
  <c r="N15" i="1"/>
  <c r="N8" i="1"/>
</calcChain>
</file>

<file path=xl/sharedStrings.xml><?xml version="1.0" encoding="utf-8"?>
<sst xmlns="http://schemas.openxmlformats.org/spreadsheetml/2006/main" count="108" uniqueCount="18">
  <si>
    <t>Standards:</t>
  </si>
  <si>
    <t>ug/mL</t>
  </si>
  <si>
    <t>Area</t>
  </si>
  <si>
    <t>10mg hydrocolloids</t>
  </si>
  <si>
    <t>control</t>
  </si>
  <si>
    <t>Alginic acid</t>
  </si>
  <si>
    <t>CMC</t>
  </si>
  <si>
    <t>Chitosan</t>
  </si>
  <si>
    <t>Carrageenan</t>
  </si>
  <si>
    <t>KGM</t>
  </si>
  <si>
    <t>Xanthan gum</t>
  </si>
  <si>
    <t>Con.(ug/mL)</t>
  </si>
  <si>
    <t>Con.(nmol/mmol creatinine)</t>
  </si>
  <si>
    <t>Amount of MeIQx(%)</t>
  </si>
  <si>
    <t>15mg hydrocolloids</t>
  </si>
  <si>
    <t>30mg hydrocolloids</t>
  </si>
  <si>
    <t>mean of control</t>
    <phoneticPr fontId="2" type="noConversion"/>
  </si>
  <si>
    <t>Mean of control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</si>
</sst>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;@"/>
    <numFmt numFmtId="177" formatCode="0.0_ "/>
    <numFmt numFmtId="178" formatCode="0.0_);[Red]\(0.0\)"/>
  </numFmts>
  <fonts count="4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2" fontId="0" fillId="0" borderId="0" xfId="0" applyNumberFormat="1"/>
    <xf numFmtId="176" fontId="0" fillId="0" borderId="0" xfId="0" applyNumberFormat="1"/>
    <xf numFmtId="14" fontId="0" fillId="0" borderId="0" xfId="0" applyNumberFormat="1"/>
    <xf numFmtId="2" fontId="0" fillId="0" borderId="0" xfId="0" applyNumberFormat="1" applyFont="1"/>
    <xf numFmtId="0" fontId="0" fillId="0" borderId="0" xfId="0" applyFont="1" applyAlignment="1">
      <alignment horizontal="left"/>
    </xf>
    <xf numFmtId="0" fontId="0" fillId="0" borderId="0" xfId="0" applyFont="1"/>
    <xf numFmtId="0" fontId="3" fillId="0" borderId="0" xfId="0" applyFont="1"/>
    <xf numFmtId="177" fontId="0" fillId="0" borderId="0" xfId="0" applyNumberFormat="1"/>
    <xf numFmtId="177" fontId="3" fillId="0" borderId="0" xfId="0" applyNumberFormat="1" applyFont="1"/>
    <xf numFmtId="178" fontId="0" fillId="0" borderId="0" xfId="0" applyNumberFormat="1"/>
    <xf numFmtId="178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5980723984500448E-2"/>
                  <c:y val="-5.301527507831233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'5mg'!$B$3:$F$3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'5mg'!$B$4:$F$4</c:f>
              <c:numCache>
                <c:formatCode>General</c:formatCode>
                <c:ptCount val="5"/>
                <c:pt idx="0">
                  <c:v>112534</c:v>
                </c:pt>
                <c:pt idx="1">
                  <c:v>272472</c:v>
                </c:pt>
                <c:pt idx="2">
                  <c:v>411337</c:v>
                </c:pt>
                <c:pt idx="3">
                  <c:v>509878</c:v>
                </c:pt>
                <c:pt idx="4">
                  <c:v>632130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8-4C7E-AEB3-A6171746E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025592"/>
        <c:axId val="488028544"/>
      </c:scatterChart>
      <c:valAx>
        <c:axId val="48802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8028544"/>
        <c:crosses val="autoZero"/>
        <c:crossBetween val="midCat"/>
      </c:valAx>
      <c:valAx>
        <c:axId val="48802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8025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6360930972586765E-2"/>
                  <c:y val="-4.5197731176706914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'10mg'!$B$2:$F$2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'10mg'!$B$3:$F$3</c:f>
              <c:numCache>
                <c:formatCode>General</c:formatCode>
                <c:ptCount val="5"/>
                <c:pt idx="0">
                  <c:v>101605</c:v>
                </c:pt>
                <c:pt idx="1">
                  <c:v>222123</c:v>
                </c:pt>
                <c:pt idx="2">
                  <c:v>329366</c:v>
                </c:pt>
                <c:pt idx="3">
                  <c:v>415185</c:v>
                </c:pt>
                <c:pt idx="4">
                  <c:v>527678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9C-4B03-AC13-3271A67BC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20704"/>
        <c:axId val="370215456"/>
      </c:scatterChart>
      <c:valAx>
        <c:axId val="37022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70215456"/>
        <c:crosses val="autoZero"/>
        <c:crossBetween val="midCat"/>
      </c:valAx>
      <c:valAx>
        <c:axId val="370215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702207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6319136603352979E-2"/>
                  <c:y val="-3.06216524003619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'10mg'!$B$20:$F$20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'10mg'!$B$21:$F$21</c:f>
              <c:numCache>
                <c:formatCode>General</c:formatCode>
                <c:ptCount val="5"/>
                <c:pt idx="0">
                  <c:v>93215</c:v>
                </c:pt>
                <c:pt idx="1">
                  <c:v>194469</c:v>
                </c:pt>
                <c:pt idx="2">
                  <c:v>283683</c:v>
                </c:pt>
                <c:pt idx="3">
                  <c:v>392094</c:v>
                </c:pt>
                <c:pt idx="4">
                  <c:v>489431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8-410B-AAA3-691EC7A6B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678368"/>
        <c:axId val="576678696"/>
      </c:scatterChart>
      <c:valAx>
        <c:axId val="57667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6678696"/>
        <c:crosses val="autoZero"/>
        <c:crossBetween val="midCat"/>
      </c:valAx>
      <c:valAx>
        <c:axId val="576678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6678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'15mg'!$B$2:$F$2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'15mg'!$B$3:$F$3</c:f>
              <c:numCache>
                <c:formatCode>General</c:formatCode>
                <c:ptCount val="5"/>
                <c:pt idx="0">
                  <c:v>89762</c:v>
                </c:pt>
                <c:pt idx="1">
                  <c:v>199511</c:v>
                </c:pt>
                <c:pt idx="2">
                  <c:v>280640</c:v>
                </c:pt>
                <c:pt idx="3">
                  <c:v>411035</c:v>
                </c:pt>
                <c:pt idx="4">
                  <c:v>516154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A3-46E2-ADAB-6559D712D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208384"/>
        <c:axId val="798306736"/>
      </c:scatterChart>
      <c:valAx>
        <c:axId val="55320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8306736"/>
        <c:crosses val="autoZero"/>
        <c:crossBetween val="midCat"/>
      </c:valAx>
      <c:valAx>
        <c:axId val="798306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320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'30mg'!$B$3:$F$3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'30mg'!$B$4:$F$4</c:f>
              <c:numCache>
                <c:formatCode>General</c:formatCode>
                <c:ptCount val="5"/>
                <c:pt idx="0">
                  <c:v>90292</c:v>
                </c:pt>
                <c:pt idx="1">
                  <c:v>209626</c:v>
                </c:pt>
                <c:pt idx="2">
                  <c:v>309498</c:v>
                </c:pt>
                <c:pt idx="3">
                  <c:v>422126</c:v>
                </c:pt>
                <c:pt idx="4">
                  <c:v>532199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8B-4D77-8434-8E7227F14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407016"/>
        <c:axId val="566408328"/>
      </c:scatterChart>
      <c:valAx>
        <c:axId val="56640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6408328"/>
        <c:crosses val="autoZero"/>
        <c:crossBetween val="midCat"/>
      </c:valAx>
      <c:valAx>
        <c:axId val="566408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6407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528638</xdr:colOff>
      <xdr:row>5</xdr:row>
      <xdr:rowOff>95249</xdr:rowOff>
    </xdr:from>
    <xdr:to>
      <xdr:col>4</xdr:col>
      <xdr:colOff>381001</xdr:colOff>
      <xdr:row>16</xdr:row>
      <xdr:rowOff>61911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7F9C5ED-AD8E-4BBA-82FE-B0BC68FF15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452438</xdr:colOff>
      <xdr:row>4</xdr:row>
      <xdr:rowOff>38099</xdr:rowOff>
    </xdr:from>
    <xdr:to>
      <xdr:col>4</xdr:col>
      <xdr:colOff>800100</xdr:colOff>
      <xdr:row>14</xdr:row>
      <xdr:rowOff>85724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1B598E2-90A7-4CF1-9176-20761BD69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4763</xdr:colOff>
      <xdr:row>22</xdr:row>
      <xdr:rowOff>114300</xdr:rowOff>
    </xdr:from>
    <xdr:to>
      <xdr:col>4</xdr:col>
      <xdr:colOff>485775</xdr:colOff>
      <xdr:row>33</xdr:row>
      <xdr:rowOff>176212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BB12039-65A8-4631-A3A1-4B108EB432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338137</xdr:colOff>
      <xdr:row>4</xdr:row>
      <xdr:rowOff>47624</xdr:rowOff>
    </xdr:from>
    <xdr:to>
      <xdr:col>5</xdr:col>
      <xdr:colOff>342900</xdr:colOff>
      <xdr:row>15</xdr:row>
      <xdr:rowOff>90486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F895513-9458-4F2D-A7A4-822E73A4FE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5</xdr:row>
      <xdr:rowOff>66675</xdr:rowOff>
    </xdr:from>
    <xdr:to>
      <xdr:col>4</xdr:col>
      <xdr:colOff>542925</xdr:colOff>
      <xdr:row>15</xdr:row>
      <xdr:rowOff>80961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4E5E0D0-FEEA-4459-8494-B47E792985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B87DC-01B7-4363-A93F-292FD255BE9A}">
  <dimension ref="A1:N25"/>
  <sheetViews>
    <sheetView workbookViewId="0">
      <selection activeCell="C24" sqref="C24"/>
    </sheetView>
  </sheetViews>
  <sheetFormatPr defaultRowHeight="14.25" x14ac:dyDescent="0.2"/>
  <cols>
    <col min="1" max="1" width="10.375" customWidth="1"/>
    <col min="2" max="2" width="10.25" customWidth="1"/>
    <col min="8" max="8" width="14.625" customWidth="1"/>
    <col min="9" max="9" width="9.875" customWidth="1"/>
    <col min="10" max="10" width="11.5" style="2" customWidth="1"/>
    <col min="11" max="11" width="23.5" style="2" customWidth="1"/>
    <col min="12" max="12" width="17.625" style="9" customWidth="1"/>
    <col min="13" max="14" width="9.125" style="2"/>
  </cols>
  <sheetData>
    <row r="1" spans="1:13" x14ac:dyDescent="0.2">
      <c r="A1" s="4"/>
      <c r="L1" s="2" t="s">
        <v>17</v>
      </c>
      <c r="M1" s="2">
        <f>(K3+K11+K19)/3</f>
        <v>33.781839028960256</v>
      </c>
    </row>
    <row r="2" spans="1:13" x14ac:dyDescent="0.2">
      <c r="A2" t="s">
        <v>0</v>
      </c>
      <c r="I2" t="s">
        <v>2</v>
      </c>
      <c r="J2" s="2" t="s">
        <v>11</v>
      </c>
      <c r="K2" s="5" t="s">
        <v>12</v>
      </c>
      <c r="L2" s="10" t="s">
        <v>13</v>
      </c>
    </row>
    <row r="3" spans="1:13" x14ac:dyDescent="0.2">
      <c r="A3" t="s">
        <v>1</v>
      </c>
      <c r="B3">
        <v>1</v>
      </c>
      <c r="C3">
        <v>2</v>
      </c>
      <c r="D3">
        <v>3</v>
      </c>
      <c r="E3">
        <v>4</v>
      </c>
      <c r="F3">
        <v>5</v>
      </c>
      <c r="H3" t="s">
        <v>4</v>
      </c>
      <c r="I3">
        <v>361917</v>
      </c>
      <c r="J3" s="2">
        <f>(I3-4690.8)/127660</f>
        <v>2.7982625724580918</v>
      </c>
      <c r="K3" s="2">
        <f>(J3*2.4*1000)/(0.8*213.24)</f>
        <v>39.367790833681653</v>
      </c>
      <c r="L3" s="9">
        <f>K3/M1*100</f>
        <v>116.53536919624983</v>
      </c>
    </row>
    <row r="4" spans="1:13" x14ac:dyDescent="0.2">
      <c r="A4" t="s">
        <v>2</v>
      </c>
      <c r="B4">
        <v>112534</v>
      </c>
      <c r="C4">
        <v>272472</v>
      </c>
      <c r="D4">
        <v>411337</v>
      </c>
      <c r="E4">
        <v>509878</v>
      </c>
      <c r="F4">
        <v>632130</v>
      </c>
      <c r="H4" t="s">
        <v>5</v>
      </c>
      <c r="I4">
        <v>298164</v>
      </c>
      <c r="J4" s="2">
        <f t="shared" ref="J4:J25" si="0">(I4-4690.8)/127660</f>
        <v>2.2988657371142098</v>
      </c>
      <c r="K4" s="2">
        <f t="shared" ref="K4:K25" si="1">(J4*2.4*1000)/(0.8*213.24)</f>
        <v>32.341949030869579</v>
      </c>
      <c r="L4" s="9">
        <f>K4/M1*100</f>
        <v>95.737680246311342</v>
      </c>
    </row>
    <row r="5" spans="1:13" x14ac:dyDescent="0.2">
      <c r="H5" t="s">
        <v>6</v>
      </c>
      <c r="I5">
        <v>323997</v>
      </c>
      <c r="J5" s="2">
        <f t="shared" si="0"/>
        <v>2.5012235625881249</v>
      </c>
      <c r="K5" s="2">
        <f t="shared" si="1"/>
        <v>35.188851471414246</v>
      </c>
      <c r="L5" s="9">
        <f>K5/M1*100</f>
        <v>104.16499658662097</v>
      </c>
    </row>
    <row r="6" spans="1:13" x14ac:dyDescent="0.2">
      <c r="H6" t="s">
        <v>7</v>
      </c>
      <c r="I6">
        <v>254283</v>
      </c>
      <c r="J6" s="2">
        <f t="shared" si="0"/>
        <v>1.955132382892057</v>
      </c>
      <c r="K6" s="2">
        <f t="shared" si="1"/>
        <v>27.506083045752067</v>
      </c>
      <c r="L6" s="9">
        <f>K6/M1*100</f>
        <v>81.422692891798604</v>
      </c>
    </row>
    <row r="7" spans="1:13" x14ac:dyDescent="0.2">
      <c r="H7" t="s">
        <v>8</v>
      </c>
      <c r="I7">
        <v>296041</v>
      </c>
      <c r="J7" s="2">
        <f t="shared" si="0"/>
        <v>2.2822356258812473</v>
      </c>
      <c r="K7" s="2">
        <f t="shared" si="1"/>
        <v>32.107985732713097</v>
      </c>
      <c r="L7" s="9">
        <f>K7/M1*100</f>
        <v>95.04510901608343</v>
      </c>
    </row>
    <row r="8" spans="1:13" x14ac:dyDescent="0.2">
      <c r="H8" t="s">
        <v>9</v>
      </c>
      <c r="I8">
        <v>281890</v>
      </c>
      <c r="J8" s="2">
        <f t="shared" si="0"/>
        <v>2.171386495378349</v>
      </c>
      <c r="K8" s="2">
        <f t="shared" si="1"/>
        <v>30.548487554563152</v>
      </c>
      <c r="L8" s="9">
        <f>K8/M1*100</f>
        <v>90.428728668012297</v>
      </c>
    </row>
    <row r="9" spans="1:13" x14ac:dyDescent="0.2">
      <c r="H9" t="s">
        <v>10</v>
      </c>
      <c r="I9">
        <v>280337</v>
      </c>
      <c r="J9" s="2">
        <f t="shared" si="0"/>
        <v>2.1592213692621027</v>
      </c>
      <c r="K9" s="2">
        <f t="shared" si="1"/>
        <v>30.377340591757214</v>
      </c>
      <c r="L9" s="9">
        <f>K9/M1*100</f>
        <v>89.922104494416487</v>
      </c>
    </row>
    <row r="11" spans="1:13" x14ac:dyDescent="0.2">
      <c r="H11" t="s">
        <v>4</v>
      </c>
      <c r="I11">
        <v>249140</v>
      </c>
      <c r="J11" s="2">
        <f t="shared" si="0"/>
        <v>1.9148456838477206</v>
      </c>
      <c r="K11" s="2">
        <f t="shared" si="1"/>
        <v>26.939303374334838</v>
      </c>
      <c r="L11" s="9">
        <f>K11/M1*100</f>
        <v>79.744928484327033</v>
      </c>
    </row>
    <row r="12" spans="1:13" x14ac:dyDescent="0.2">
      <c r="H12" t="s">
        <v>5</v>
      </c>
      <c r="I12">
        <v>251356</v>
      </c>
      <c r="J12" s="2">
        <f t="shared" si="0"/>
        <v>1.9322042926523579</v>
      </c>
      <c r="K12" s="2">
        <f t="shared" si="1"/>
        <v>27.183515653522196</v>
      </c>
      <c r="L12" s="9">
        <f>K12/M1*100</f>
        <v>80.467838444847544</v>
      </c>
    </row>
    <row r="13" spans="1:13" x14ac:dyDescent="0.2">
      <c r="H13" t="s">
        <v>6</v>
      </c>
      <c r="I13">
        <v>299325</v>
      </c>
      <c r="J13" s="2">
        <f t="shared" si="0"/>
        <v>2.3079602067993106</v>
      </c>
      <c r="K13" s="2">
        <f t="shared" si="1"/>
        <v>32.469895987609881</v>
      </c>
      <c r="L13" s="9">
        <f>K13/M1*100</f>
        <v>96.1164250406093</v>
      </c>
    </row>
    <row r="14" spans="1:13" x14ac:dyDescent="0.2">
      <c r="H14" t="s">
        <v>7</v>
      </c>
      <c r="I14">
        <v>222426</v>
      </c>
      <c r="J14" s="2">
        <f t="shared" si="0"/>
        <v>1.7055867147109511</v>
      </c>
      <c r="K14" s="2">
        <f t="shared" si="1"/>
        <v>23.995311124239606</v>
      </c>
      <c r="L14" s="9">
        <f>K14/M1*100</f>
        <v>71.03020976350362</v>
      </c>
    </row>
    <row r="15" spans="1:13" x14ac:dyDescent="0.2">
      <c r="H15" t="s">
        <v>8</v>
      </c>
      <c r="I15">
        <v>276783</v>
      </c>
      <c r="J15" s="2">
        <f t="shared" si="0"/>
        <v>2.1313817953940153</v>
      </c>
      <c r="K15" s="2">
        <f t="shared" si="1"/>
        <v>29.985675230641743</v>
      </c>
      <c r="L15" s="9">
        <f>K15/M1*100</f>
        <v>88.762708285170135</v>
      </c>
    </row>
    <row r="16" spans="1:13" x14ac:dyDescent="0.2">
      <c r="H16" t="s">
        <v>9</v>
      </c>
      <c r="I16">
        <v>244758</v>
      </c>
      <c r="J16" s="2">
        <f t="shared" si="0"/>
        <v>1.8805201315995614</v>
      </c>
      <c r="K16" s="2">
        <f t="shared" si="1"/>
        <v>26.456389020815433</v>
      </c>
      <c r="L16" s="9">
        <f>K16/M1*100</f>
        <v>78.315419708604637</v>
      </c>
    </row>
    <row r="17" spans="8:12" x14ac:dyDescent="0.2">
      <c r="H17" t="s">
        <v>10</v>
      </c>
      <c r="I17">
        <v>258350</v>
      </c>
      <c r="J17" s="2">
        <f t="shared" si="0"/>
        <v>1.9869904433651888</v>
      </c>
      <c r="K17" s="2">
        <f t="shared" si="1"/>
        <v>27.954283108683011</v>
      </c>
      <c r="L17" s="9">
        <f>K17/M1*100</f>
        <v>82.749441452013798</v>
      </c>
    </row>
    <row r="19" spans="8:12" x14ac:dyDescent="0.2">
      <c r="H19" t="s">
        <v>4</v>
      </c>
      <c r="I19">
        <v>322632</v>
      </c>
      <c r="J19" s="2">
        <f t="shared" si="0"/>
        <v>2.4905310982296727</v>
      </c>
      <c r="K19" s="2">
        <f t="shared" si="1"/>
        <v>35.038422878864274</v>
      </c>
      <c r="L19" s="9">
        <f>K19/M1*100</f>
        <v>103.71970231942311</v>
      </c>
    </row>
    <row r="20" spans="8:12" x14ac:dyDescent="0.2">
      <c r="H20" t="s">
        <v>5</v>
      </c>
      <c r="I20">
        <v>290342</v>
      </c>
      <c r="J20" s="2">
        <f t="shared" si="0"/>
        <v>2.2375936080213066</v>
      </c>
      <c r="K20" s="2">
        <f t="shared" si="1"/>
        <v>31.479932583304816</v>
      </c>
      <c r="L20" s="9">
        <f>K20/M1*100</f>
        <v>93.185964672669002</v>
      </c>
    </row>
    <row r="21" spans="8:12" x14ac:dyDescent="0.2">
      <c r="H21" t="s">
        <v>6</v>
      </c>
      <c r="I21">
        <v>311917</v>
      </c>
      <c r="J21" s="2">
        <f t="shared" si="0"/>
        <v>2.4065972113426288</v>
      </c>
      <c r="K21" s="2">
        <f t="shared" si="1"/>
        <v>33.857585978371254</v>
      </c>
      <c r="L21" s="9">
        <f>K21/M1*100</f>
        <v>100.22422387764639</v>
      </c>
    </row>
    <row r="22" spans="8:12" x14ac:dyDescent="0.2">
      <c r="H22" t="s">
        <v>7</v>
      </c>
      <c r="I22">
        <v>275754</v>
      </c>
      <c r="J22" s="2">
        <f t="shared" si="0"/>
        <v>2.1233213222622593</v>
      </c>
      <c r="K22" s="2">
        <f t="shared" si="1"/>
        <v>29.872275214719458</v>
      </c>
      <c r="L22" s="9">
        <f>K22/M1*100</f>
        <v>88.427024914513282</v>
      </c>
    </row>
    <row r="23" spans="8:12" x14ac:dyDescent="0.2">
      <c r="H23" t="s">
        <v>8</v>
      </c>
      <c r="I23">
        <v>286627</v>
      </c>
      <c r="J23" s="2">
        <f t="shared" si="0"/>
        <v>2.208492871690428</v>
      </c>
      <c r="K23" s="2">
        <f t="shared" si="1"/>
        <v>31.070524362555261</v>
      </c>
      <c r="L23" s="9">
        <f>K23/M1*100</f>
        <v>91.9740465754968</v>
      </c>
    </row>
    <row r="24" spans="8:12" x14ac:dyDescent="0.2">
      <c r="H24" t="s">
        <v>9</v>
      </c>
      <c r="I24">
        <v>259656</v>
      </c>
      <c r="J24" s="2">
        <f t="shared" si="0"/>
        <v>1.9972207425975248</v>
      </c>
      <c r="K24" s="2">
        <f t="shared" si="1"/>
        <v>28.098209659503727</v>
      </c>
      <c r="L24" s="9">
        <f>K24/M1*100</f>
        <v>83.175488567735727</v>
      </c>
    </row>
    <row r="25" spans="8:12" x14ac:dyDescent="0.2">
      <c r="H25" t="s">
        <v>10</v>
      </c>
      <c r="I25">
        <v>293366</v>
      </c>
      <c r="J25" s="2">
        <f t="shared" si="0"/>
        <v>2.26128152906157</v>
      </c>
      <c r="K25" s="2">
        <f t="shared" si="1"/>
        <v>31.813189772953994</v>
      </c>
      <c r="L25" s="9">
        <f>K25/M1*100</f>
        <v>94.172462741538155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316E-4294-4F18-948C-8C9C16D62B48}">
  <dimension ref="A1:O26"/>
  <sheetViews>
    <sheetView workbookViewId="0">
      <selection activeCell="H19" sqref="H19"/>
    </sheetView>
  </sheetViews>
  <sheetFormatPr defaultRowHeight="14.25" x14ac:dyDescent="0.2"/>
  <cols>
    <col min="2" max="2" width="10.375" bestFit="1" customWidth="1"/>
    <col min="3" max="3" width="10.375" customWidth="1"/>
    <col min="4" max="4" width="10.75" customWidth="1"/>
    <col min="5" max="5" width="10.875" customWidth="1"/>
    <col min="7" max="7" width="10.625" customWidth="1"/>
    <col min="8" max="8" width="10.25" customWidth="1"/>
    <col min="10" max="10" width="12.125" customWidth="1"/>
    <col min="11" max="11" width="8.625" customWidth="1"/>
    <col min="12" max="12" width="11.625" style="2" customWidth="1"/>
    <col min="13" max="13" width="23.75" style="2" customWidth="1"/>
    <col min="14" max="14" width="17.375" style="11" customWidth="1"/>
    <col min="15" max="15" width="14.625" customWidth="1"/>
  </cols>
  <sheetData>
    <row r="1" spans="1:15" x14ac:dyDescent="0.2">
      <c r="A1" t="s">
        <v>0</v>
      </c>
      <c r="J1" t="s">
        <v>3</v>
      </c>
      <c r="N1" s="11" t="s">
        <v>16</v>
      </c>
      <c r="O1" s="2">
        <f>(M4+M12+M20)/3</f>
        <v>53.658728785667869</v>
      </c>
    </row>
    <row r="2" spans="1:15" x14ac:dyDescent="0.2">
      <c r="A2" t="s">
        <v>1</v>
      </c>
      <c r="B2">
        <v>1</v>
      </c>
      <c r="C2">
        <v>2</v>
      </c>
      <c r="D2">
        <v>3</v>
      </c>
      <c r="E2">
        <v>4</v>
      </c>
      <c r="F2">
        <v>5</v>
      </c>
      <c r="J2" s="6"/>
    </row>
    <row r="3" spans="1:15" x14ac:dyDescent="0.2">
      <c r="A3" t="s">
        <v>2</v>
      </c>
      <c r="B3">
        <v>101605</v>
      </c>
      <c r="C3">
        <v>222123</v>
      </c>
      <c r="D3">
        <v>329366</v>
      </c>
      <c r="E3">
        <v>415185</v>
      </c>
      <c r="F3">
        <v>527678</v>
      </c>
      <c r="J3" s="7"/>
      <c r="K3" t="s">
        <v>2</v>
      </c>
      <c r="L3" s="2" t="s">
        <v>11</v>
      </c>
      <c r="M3" s="5" t="s">
        <v>12</v>
      </c>
      <c r="N3" s="12" t="s">
        <v>13</v>
      </c>
    </row>
    <row r="4" spans="1:15" x14ac:dyDescent="0.2">
      <c r="J4" s="7" t="s">
        <v>4</v>
      </c>
      <c r="K4">
        <v>381283</v>
      </c>
      <c r="L4" s="2">
        <f>(K4-5629)/104521</f>
        <v>3.5940528697582304</v>
      </c>
      <c r="M4" s="2">
        <f>L4*2.4/213.24*1000/0.8</f>
        <v>50.563490007853538</v>
      </c>
      <c r="N4" s="11">
        <f>M4/O1*100</f>
        <v>94.231621121369045</v>
      </c>
    </row>
    <row r="5" spans="1:15" x14ac:dyDescent="0.2">
      <c r="J5" s="8" t="s">
        <v>5</v>
      </c>
      <c r="K5">
        <v>285267</v>
      </c>
      <c r="L5" s="2">
        <f t="shared" ref="L5:L10" si="0">(K5-5629)/104521</f>
        <v>2.6754240774581186</v>
      </c>
      <c r="M5" s="2">
        <f t="shared" ref="M5:M10" si="1">L5*2.4/213.24*1000/0.8</f>
        <v>37.639618422314548</v>
      </c>
      <c r="N5" s="11">
        <f>M5/O1*100</f>
        <v>70.146310347121016</v>
      </c>
    </row>
    <row r="6" spans="1:15" x14ac:dyDescent="0.2">
      <c r="J6" s="8" t="s">
        <v>6</v>
      </c>
      <c r="K6">
        <v>277173</v>
      </c>
      <c r="L6" s="2">
        <f t="shared" si="0"/>
        <v>2.5979850939045743</v>
      </c>
      <c r="M6" s="2">
        <f t="shared" si="1"/>
        <v>36.550156076316455</v>
      </c>
      <c r="N6" s="11">
        <f>M6/O1*100</f>
        <v>68.115955974862601</v>
      </c>
    </row>
    <row r="7" spans="1:15" x14ac:dyDescent="0.2">
      <c r="J7" s="8" t="s">
        <v>7</v>
      </c>
      <c r="K7">
        <v>335693</v>
      </c>
      <c r="L7" s="2">
        <f t="shared" si="0"/>
        <v>3.1578725806297299</v>
      </c>
      <c r="M7" s="2">
        <f t="shared" si="1"/>
        <v>44.427019986349599</v>
      </c>
      <c r="N7" s="11">
        <f>M7/O1*100</f>
        <v>82.795513408092447</v>
      </c>
    </row>
    <row r="8" spans="1:15" x14ac:dyDescent="0.2">
      <c r="J8" s="8" t="s">
        <v>8</v>
      </c>
      <c r="K8">
        <v>271880</v>
      </c>
      <c r="L8" s="2">
        <f t="shared" si="0"/>
        <v>2.5473445527692999</v>
      </c>
      <c r="M8" s="2">
        <f t="shared" si="1"/>
        <v>35.837711772218626</v>
      </c>
      <c r="N8" s="11">
        <f>M8/O1*100</f>
        <v>66.788223618504361</v>
      </c>
    </row>
    <row r="9" spans="1:15" x14ac:dyDescent="0.2">
      <c r="J9" s="8" t="s">
        <v>9</v>
      </c>
      <c r="K9">
        <v>314393</v>
      </c>
      <c r="L9" s="2">
        <f t="shared" si="0"/>
        <v>2.9540857818046136</v>
      </c>
      <c r="M9" s="2">
        <f t="shared" si="1"/>
        <v>41.560013812670412</v>
      </c>
      <c r="N9" s="11">
        <f>M9/O1*100</f>
        <v>77.452475586359782</v>
      </c>
    </row>
    <row r="10" spans="1:15" x14ac:dyDescent="0.2">
      <c r="J10" s="8" t="s">
        <v>10</v>
      </c>
      <c r="K10">
        <v>273332</v>
      </c>
      <c r="L10" s="2">
        <f t="shared" si="0"/>
        <v>2.5612364979286459</v>
      </c>
      <c r="M10" s="2">
        <f t="shared" si="1"/>
        <v>36.033152756452523</v>
      </c>
      <c r="N10" s="11">
        <f>M10/O1*100</f>
        <v>67.152453239028091</v>
      </c>
    </row>
    <row r="11" spans="1:15" x14ac:dyDescent="0.2">
      <c r="J11" s="8"/>
    </row>
    <row r="12" spans="1:15" x14ac:dyDescent="0.2">
      <c r="J12" t="s">
        <v>4</v>
      </c>
      <c r="K12">
        <v>358555</v>
      </c>
      <c r="L12" s="2">
        <f>(K12+6438.7)/99006</f>
        <v>3.68658162131588</v>
      </c>
      <c r="M12" s="2">
        <f>L12*2.4/(213.24*0.8)*1000</f>
        <v>51.865245094483399</v>
      </c>
      <c r="N12" s="11">
        <f>M12/O1*100</f>
        <v>96.657610547673841</v>
      </c>
    </row>
    <row r="13" spans="1:15" x14ac:dyDescent="0.2">
      <c r="J13" t="s">
        <v>5</v>
      </c>
      <c r="K13">
        <v>352839</v>
      </c>
      <c r="L13" s="2">
        <f t="shared" ref="L13:L26" si="2">(K13+6438.7)/99006</f>
        <v>3.6288477466012163</v>
      </c>
      <c r="M13" s="2">
        <f t="shared" ref="M13:M26" si="3">L13*2.4/(213.24*0.8)*1000</f>
        <v>51.053007127197745</v>
      </c>
      <c r="N13" s="11">
        <f>M13/O1*100</f>
        <v>95.143899757897159</v>
      </c>
    </row>
    <row r="14" spans="1:15" x14ac:dyDescent="0.2">
      <c r="J14" t="s">
        <v>6</v>
      </c>
      <c r="K14">
        <v>354294</v>
      </c>
      <c r="L14" s="2">
        <f t="shared" si="2"/>
        <v>3.6435438256267298</v>
      </c>
      <c r="M14" s="2">
        <f t="shared" si="3"/>
        <v>51.259761193397992</v>
      </c>
      <c r="N14" s="11">
        <f>M14/O1*100</f>
        <v>95.529212773839262</v>
      </c>
    </row>
    <row r="15" spans="1:15" x14ac:dyDescent="0.2">
      <c r="J15" t="s">
        <v>7</v>
      </c>
      <c r="K15">
        <v>329661</v>
      </c>
      <c r="L15" s="2">
        <f t="shared" si="2"/>
        <v>3.3947407227844777</v>
      </c>
      <c r="M15" s="2">
        <f t="shared" si="3"/>
        <v>47.759436167479983</v>
      </c>
      <c r="N15" s="11">
        <f>M15/O1*100</f>
        <v>89.005903136930868</v>
      </c>
    </row>
    <row r="16" spans="1:15" x14ac:dyDescent="0.2">
      <c r="J16" t="s">
        <v>8</v>
      </c>
      <c r="K16">
        <v>349462</v>
      </c>
      <c r="L16" s="2">
        <f t="shared" si="2"/>
        <v>3.5947387027048867</v>
      </c>
      <c r="M16" s="2">
        <f t="shared" si="3"/>
        <v>50.573138754992776</v>
      </c>
      <c r="N16" s="11">
        <f>M16/O1*100</f>
        <v>94.249602812992379</v>
      </c>
    </row>
    <row r="17" spans="1:14" x14ac:dyDescent="0.2">
      <c r="J17" t="s">
        <v>9</v>
      </c>
      <c r="K17">
        <v>329268</v>
      </c>
      <c r="L17" s="2">
        <f t="shared" si="2"/>
        <v>3.3907712663878957</v>
      </c>
      <c r="M17" s="2">
        <f t="shared" si="3"/>
        <v>47.703591254753725</v>
      </c>
      <c r="N17" s="11">
        <f>M17/O1*100</f>
        <v>88.901828899635163</v>
      </c>
    </row>
    <row r="18" spans="1:14" x14ac:dyDescent="0.2">
      <c r="J18" t="s">
        <v>10</v>
      </c>
      <c r="K18">
        <v>346869</v>
      </c>
      <c r="L18" s="2">
        <f t="shared" si="2"/>
        <v>3.5685483708058099</v>
      </c>
      <c r="M18" s="2">
        <f t="shared" si="3"/>
        <v>50.204676010211166</v>
      </c>
      <c r="N18" s="11">
        <f>M18/O1*100</f>
        <v>93.562924702794533</v>
      </c>
    </row>
    <row r="19" spans="1:14" x14ac:dyDescent="0.2">
      <c r="A19" t="s">
        <v>0</v>
      </c>
    </row>
    <row r="20" spans="1:14" x14ac:dyDescent="0.2">
      <c r="A20" t="s">
        <v>1</v>
      </c>
      <c r="B20">
        <v>1</v>
      </c>
      <c r="C20">
        <v>2</v>
      </c>
      <c r="D20">
        <v>3</v>
      </c>
      <c r="E20">
        <v>4</v>
      </c>
      <c r="F20">
        <v>5</v>
      </c>
      <c r="J20" t="s">
        <v>4</v>
      </c>
      <c r="K20">
        <v>405580</v>
      </c>
      <c r="L20" s="2">
        <f t="shared" si="2"/>
        <v>4.1615528351817064</v>
      </c>
      <c r="M20" s="2">
        <f t="shared" si="3"/>
        <v>58.547451254666655</v>
      </c>
      <c r="N20" s="11">
        <f>M20/O1*100</f>
        <v>109.1107683309571</v>
      </c>
    </row>
    <row r="21" spans="1:14" x14ac:dyDescent="0.2">
      <c r="A21" t="s">
        <v>2</v>
      </c>
      <c r="B21">
        <v>93215</v>
      </c>
      <c r="C21">
        <v>194469</v>
      </c>
      <c r="D21">
        <v>283683</v>
      </c>
      <c r="E21">
        <v>392094</v>
      </c>
      <c r="F21">
        <v>489431</v>
      </c>
      <c r="J21" t="s">
        <v>5</v>
      </c>
      <c r="K21">
        <v>338527</v>
      </c>
      <c r="L21" s="2">
        <f t="shared" si="2"/>
        <v>3.4842908510595318</v>
      </c>
      <c r="M21" s="2">
        <f t="shared" si="3"/>
        <v>49.019286030663082</v>
      </c>
      <c r="N21" s="11">
        <f>M21/O1*100</f>
        <v>91.353796744726509</v>
      </c>
    </row>
    <row r="22" spans="1:14" x14ac:dyDescent="0.2">
      <c r="J22" t="s">
        <v>6</v>
      </c>
      <c r="K22">
        <v>353760</v>
      </c>
      <c r="L22" s="2">
        <f t="shared" si="2"/>
        <v>3.6381502131183971</v>
      </c>
      <c r="M22" s="2">
        <f t="shared" si="3"/>
        <v>51.183880319617288</v>
      </c>
      <c r="N22" s="11">
        <f>M22/O1*100</f>
        <v>95.387798924689378</v>
      </c>
    </row>
    <row r="23" spans="1:14" x14ac:dyDescent="0.2">
      <c r="J23" t="s">
        <v>7</v>
      </c>
      <c r="K23">
        <v>309006</v>
      </c>
      <c r="L23" s="2">
        <f t="shared" si="2"/>
        <v>3.1861170030099188</v>
      </c>
      <c r="M23" s="2">
        <f t="shared" si="3"/>
        <v>44.824381021523898</v>
      </c>
      <c r="N23" s="11">
        <f>M23/O1*100</f>
        <v>83.536047230206449</v>
      </c>
    </row>
    <row r="24" spans="1:14" x14ac:dyDescent="0.2">
      <c r="J24" t="s">
        <v>8</v>
      </c>
      <c r="K24">
        <v>334055</v>
      </c>
      <c r="L24" s="2">
        <f t="shared" si="2"/>
        <v>3.4391218714017335</v>
      </c>
      <c r="M24" s="2">
        <f t="shared" si="3"/>
        <v>48.383819237503282</v>
      </c>
      <c r="N24" s="11">
        <f>M24/O1*100</f>
        <v>90.169521963081806</v>
      </c>
    </row>
    <row r="25" spans="1:14" x14ac:dyDescent="0.2">
      <c r="J25" t="s">
        <v>9</v>
      </c>
      <c r="K25">
        <v>331858</v>
      </c>
      <c r="L25" s="2">
        <f t="shared" si="2"/>
        <v>3.4169312970931056</v>
      </c>
      <c r="M25" s="2">
        <f t="shared" si="3"/>
        <v>48.071627702491632</v>
      </c>
      <c r="N25" s="11">
        <f>M25/O1*100</f>
        <v>89.58771255000633</v>
      </c>
    </row>
    <row r="26" spans="1:14" x14ac:dyDescent="0.2">
      <c r="J26" t="s">
        <v>10</v>
      </c>
      <c r="K26">
        <v>338082</v>
      </c>
      <c r="L26" s="2">
        <f t="shared" si="2"/>
        <v>3.4797961739692544</v>
      </c>
      <c r="M26" s="2">
        <f t="shared" si="3"/>
        <v>48.95605196917915</v>
      </c>
      <c r="N26" s="11">
        <f>M26/O1*100</f>
        <v>91.235951870434931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7BA1-9DC9-48C8-9F22-CD13C3005411}">
  <dimension ref="A1:N18"/>
  <sheetViews>
    <sheetView topLeftCell="B1" workbookViewId="0">
      <selection activeCell="I30" sqref="I30"/>
    </sheetView>
  </sheetViews>
  <sheetFormatPr defaultRowHeight="14.25" x14ac:dyDescent="0.2"/>
  <cols>
    <col min="2" max="2" width="11.625" bestFit="1" customWidth="1"/>
    <col min="9" max="9" width="13.25" customWidth="1"/>
    <col min="10" max="10" width="9.5" customWidth="1"/>
    <col min="11" max="11" width="11" customWidth="1"/>
    <col min="12" max="12" width="23.25" customWidth="1"/>
    <col min="13" max="13" width="17.5" style="11" customWidth="1"/>
    <col min="14" max="14" width="9.375" customWidth="1"/>
  </cols>
  <sheetData>
    <row r="1" spans="1:14" x14ac:dyDescent="0.2">
      <c r="A1" t="s">
        <v>0</v>
      </c>
      <c r="I1" t="s">
        <v>14</v>
      </c>
      <c r="K1" s="2"/>
      <c r="L1" s="2"/>
      <c r="M1" s="11" t="s">
        <v>16</v>
      </c>
      <c r="N1" s="2">
        <f>(L4+L12)/2</f>
        <v>53.263892807093001</v>
      </c>
    </row>
    <row r="2" spans="1:14" x14ac:dyDescent="0.2">
      <c r="A2" t="s">
        <v>1</v>
      </c>
      <c r="B2">
        <v>1</v>
      </c>
      <c r="C2">
        <v>2</v>
      </c>
      <c r="D2">
        <v>3</v>
      </c>
      <c r="E2">
        <v>4</v>
      </c>
      <c r="F2">
        <v>5</v>
      </c>
      <c r="I2" s="1"/>
      <c r="K2" s="2"/>
      <c r="L2" s="2"/>
    </row>
    <row r="3" spans="1:14" x14ac:dyDescent="0.2">
      <c r="A3" t="s">
        <v>2</v>
      </c>
      <c r="B3">
        <v>89762</v>
      </c>
      <c r="C3">
        <v>199511</v>
      </c>
      <c r="D3">
        <v>280640</v>
      </c>
      <c r="E3">
        <v>411035</v>
      </c>
      <c r="F3">
        <v>516154</v>
      </c>
      <c r="J3" t="s">
        <v>2</v>
      </c>
      <c r="K3" s="2" t="s">
        <v>11</v>
      </c>
      <c r="L3" s="5" t="s">
        <v>12</v>
      </c>
      <c r="M3" s="12" t="s">
        <v>13</v>
      </c>
    </row>
    <row r="4" spans="1:14" x14ac:dyDescent="0.2">
      <c r="I4" t="s">
        <v>4</v>
      </c>
      <c r="J4">
        <v>400281</v>
      </c>
      <c r="K4" s="2">
        <f>(J4+19872)/106431</f>
        <v>3.9476562279786904</v>
      </c>
      <c r="L4" s="2">
        <f>K4*2.4*1000/(213.24*0.8)</f>
        <v>55.538213674432882</v>
      </c>
      <c r="M4" s="11">
        <f>L4/N1*100</f>
        <v>104.26991109263612</v>
      </c>
    </row>
    <row r="5" spans="1:14" x14ac:dyDescent="0.2">
      <c r="I5" t="s">
        <v>5</v>
      </c>
      <c r="J5">
        <v>310700</v>
      </c>
      <c r="K5" s="2">
        <f t="shared" ref="K5:K18" si="0">(J5+19872)/106431</f>
        <v>3.1059747629919854</v>
      </c>
      <c r="L5" s="2">
        <f t="shared" ref="L5:L18" si="1">K5*2.4*1000/(213.24*0.8)</f>
        <v>43.696887492852916</v>
      </c>
      <c r="M5" s="11">
        <f>L5/N1*100</f>
        <v>82.038478958176952</v>
      </c>
    </row>
    <row r="6" spans="1:14" x14ac:dyDescent="0.2">
      <c r="I6" t="s">
        <v>6</v>
      </c>
      <c r="J6">
        <v>316823</v>
      </c>
      <c r="K6" s="2">
        <f t="shared" si="0"/>
        <v>3.1635049938457782</v>
      </c>
      <c r="L6" s="2">
        <f t="shared" si="1"/>
        <v>44.506260464909651</v>
      </c>
      <c r="M6" s="11">
        <f>L6/N1*100</f>
        <v>83.558031753516289</v>
      </c>
    </row>
    <row r="7" spans="1:14" x14ac:dyDescent="0.2">
      <c r="I7" t="s">
        <v>7</v>
      </c>
      <c r="J7">
        <v>272163</v>
      </c>
      <c r="K7" s="2">
        <f t="shared" si="0"/>
        <v>2.7438904078698876</v>
      </c>
      <c r="L7" s="2">
        <f t="shared" si="1"/>
        <v>38.602847606498131</v>
      </c>
      <c r="M7" s="11">
        <f>L7/N1*100</f>
        <v>72.474702039347562</v>
      </c>
    </row>
    <row r="8" spans="1:14" x14ac:dyDescent="0.2">
      <c r="I8" t="s">
        <v>8</v>
      </c>
      <c r="J8">
        <v>295853</v>
      </c>
      <c r="K8" s="2">
        <f t="shared" si="0"/>
        <v>2.9664759327639505</v>
      </c>
      <c r="L8" s="2">
        <f t="shared" si="1"/>
        <v>41.73432657236846</v>
      </c>
      <c r="M8" s="11">
        <f>L8/N1*100</f>
        <v>78.353879847871013</v>
      </c>
    </row>
    <row r="9" spans="1:14" x14ac:dyDescent="0.2">
      <c r="I9" t="s">
        <v>9</v>
      </c>
      <c r="J9">
        <v>311391</v>
      </c>
      <c r="K9" s="2">
        <f t="shared" si="0"/>
        <v>3.1124672322913436</v>
      </c>
      <c r="L9" s="2">
        <f t="shared" si="1"/>
        <v>43.78822780376116</v>
      </c>
      <c r="M9" s="11">
        <f>L9/N1*100</f>
        <v>82.20996531806253</v>
      </c>
    </row>
    <row r="10" spans="1:14" x14ac:dyDescent="0.2">
      <c r="I10" t="s">
        <v>10</v>
      </c>
      <c r="J10">
        <v>290720</v>
      </c>
      <c r="K10" s="2">
        <f t="shared" si="0"/>
        <v>2.9182475030771111</v>
      </c>
      <c r="L10" s="2">
        <f t="shared" si="1"/>
        <v>41.055817432148437</v>
      </c>
      <c r="M10" s="11">
        <f>L10/N1*100</f>
        <v>77.080016627476297</v>
      </c>
    </row>
    <row r="11" spans="1:14" x14ac:dyDescent="0.2">
      <c r="K11" s="2"/>
      <c r="L11" s="2"/>
    </row>
    <row r="12" spans="1:14" x14ac:dyDescent="0.2">
      <c r="I12" t="s">
        <v>4</v>
      </c>
      <c r="J12">
        <v>365870</v>
      </c>
      <c r="K12" s="2">
        <f t="shared" si="0"/>
        <v>3.624338773477652</v>
      </c>
      <c r="L12" s="2">
        <f t="shared" si="1"/>
        <v>50.989571939753112</v>
      </c>
      <c r="M12" s="11">
        <f>L12/N1*100</f>
        <v>95.73008890736385</v>
      </c>
    </row>
    <row r="13" spans="1:14" x14ac:dyDescent="0.2">
      <c r="I13" t="s">
        <v>5</v>
      </c>
      <c r="J13">
        <v>284569</v>
      </c>
      <c r="K13" s="2">
        <f t="shared" si="0"/>
        <v>2.8604541909781926</v>
      </c>
      <c r="L13" s="2">
        <f t="shared" si="1"/>
        <v>40.242743260807437</v>
      </c>
      <c r="M13" s="11">
        <f>L13/N1*100</f>
        <v>75.553515036077926</v>
      </c>
    </row>
    <row r="14" spans="1:14" x14ac:dyDescent="0.2">
      <c r="I14" t="s">
        <v>6</v>
      </c>
      <c r="J14">
        <v>293037</v>
      </c>
      <c r="K14" s="2">
        <f t="shared" si="0"/>
        <v>2.9400174761112834</v>
      </c>
      <c r="L14" s="2">
        <f t="shared" si="1"/>
        <v>41.362091672921821</v>
      </c>
      <c r="M14" s="11">
        <f>L14/N1*100</f>
        <v>77.655029501361852</v>
      </c>
    </row>
    <row r="15" spans="1:14" x14ac:dyDescent="0.2">
      <c r="I15" t="s">
        <v>7</v>
      </c>
      <c r="J15">
        <v>219810</v>
      </c>
      <c r="K15" s="2">
        <f t="shared" si="0"/>
        <v>2.2519942497956422</v>
      </c>
      <c r="L15" s="2">
        <f t="shared" si="1"/>
        <v>31.682530244733286</v>
      </c>
      <c r="M15" s="11">
        <f>L15/N1*100</f>
        <v>59.482190607957619</v>
      </c>
    </row>
    <row r="16" spans="1:14" x14ac:dyDescent="0.2">
      <c r="I16" t="s">
        <v>8</v>
      </c>
      <c r="J16">
        <v>294223</v>
      </c>
      <c r="K16" s="2">
        <f t="shared" si="0"/>
        <v>2.9511608459941181</v>
      </c>
      <c r="L16" s="2">
        <f t="shared" si="1"/>
        <v>41.518863899748425</v>
      </c>
      <c r="M16" s="11">
        <f>L16/N1*100</f>
        <v>77.949360648719761</v>
      </c>
    </row>
    <row r="17" spans="9:13" x14ac:dyDescent="0.2">
      <c r="I17" t="s">
        <v>9</v>
      </c>
      <c r="J17">
        <v>282704</v>
      </c>
      <c r="K17" s="2">
        <f t="shared" si="0"/>
        <v>2.8429311009010534</v>
      </c>
      <c r="L17" s="2">
        <f t="shared" si="1"/>
        <v>39.996216951337267</v>
      </c>
      <c r="M17" s="11">
        <f>L17/N1*100</f>
        <v>75.090675584288277</v>
      </c>
    </row>
    <row r="18" spans="9:13" x14ac:dyDescent="0.2">
      <c r="I18" t="s">
        <v>10</v>
      </c>
      <c r="J18">
        <v>250171</v>
      </c>
      <c r="K18" s="2">
        <f t="shared" si="0"/>
        <v>2.5372588813409629</v>
      </c>
      <c r="L18" s="2">
        <f t="shared" si="1"/>
        <v>35.695819940081073</v>
      </c>
      <c r="M18" s="11">
        <f>L18/N1*100</f>
        <v>67.016919077547328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E81EB-484C-4AA1-B389-49D94217FBAD}">
  <dimension ref="A1:P18"/>
  <sheetViews>
    <sheetView tabSelected="1" topLeftCell="B1" workbookViewId="0">
      <selection activeCell="O14" sqref="O14"/>
    </sheetView>
  </sheetViews>
  <sheetFormatPr defaultRowHeight="14.25" x14ac:dyDescent="0.2"/>
  <cols>
    <col min="1" max="1" width="12.375" customWidth="1"/>
    <col min="3" max="3" width="11.25" customWidth="1"/>
    <col min="4" max="5" width="11" customWidth="1"/>
    <col min="6" max="6" width="11.625" customWidth="1"/>
    <col min="7" max="7" width="11" customWidth="1"/>
    <col min="8" max="8" width="10.875" customWidth="1"/>
    <col min="9" max="9" width="13.375" customWidth="1"/>
    <col min="10" max="10" width="9.875" customWidth="1"/>
    <col min="11" max="11" width="11.125" style="2" customWidth="1"/>
    <col min="12" max="12" width="23.5" style="2" customWidth="1"/>
    <col min="13" max="13" width="18.125" style="9" customWidth="1"/>
    <col min="16" max="16" width="9.125" style="2"/>
  </cols>
  <sheetData>
    <row r="1" spans="1:14" x14ac:dyDescent="0.2">
      <c r="A1" s="3"/>
      <c r="I1" t="s">
        <v>15</v>
      </c>
    </row>
    <row r="2" spans="1:14" x14ac:dyDescent="0.2">
      <c r="A2" t="s">
        <v>0</v>
      </c>
      <c r="I2" s="1"/>
      <c r="M2" t="s">
        <v>16</v>
      </c>
      <c r="N2" s="2">
        <f>(L4+L12)/2</f>
        <v>51.457981621234993</v>
      </c>
    </row>
    <row r="3" spans="1:14" x14ac:dyDescent="0.2">
      <c r="A3" t="s">
        <v>1</v>
      </c>
      <c r="B3">
        <v>1</v>
      </c>
      <c r="C3">
        <v>2</v>
      </c>
      <c r="D3">
        <v>3</v>
      </c>
      <c r="E3">
        <v>4</v>
      </c>
      <c r="F3">
        <v>5</v>
      </c>
      <c r="J3" t="s">
        <v>2</v>
      </c>
      <c r="K3" s="2" t="s">
        <v>11</v>
      </c>
      <c r="L3" s="5" t="s">
        <v>12</v>
      </c>
      <c r="M3" s="10" t="s">
        <v>13</v>
      </c>
    </row>
    <row r="4" spans="1:14" x14ac:dyDescent="0.2">
      <c r="A4" t="s">
        <v>2</v>
      </c>
      <c r="B4">
        <v>90292</v>
      </c>
      <c r="C4">
        <v>209626</v>
      </c>
      <c r="D4">
        <v>309498</v>
      </c>
      <c r="E4">
        <v>422126</v>
      </c>
      <c r="F4">
        <v>532199</v>
      </c>
      <c r="I4" t="s">
        <v>4</v>
      </c>
      <c r="J4">
        <v>391769</v>
      </c>
      <c r="K4" s="2">
        <f>(J4+16146)/109631</f>
        <v>3.7207997737866116</v>
      </c>
      <c r="L4" s="2">
        <f>(K4*2.4*1000)/(0.8*213.24)</f>
        <v>52.346648477583166</v>
      </c>
      <c r="M4" s="9">
        <f>L4/N2*100</f>
        <v>101.72697573505573</v>
      </c>
    </row>
    <row r="5" spans="1:14" x14ac:dyDescent="0.2">
      <c r="I5" t="s">
        <v>5</v>
      </c>
      <c r="J5">
        <v>293254</v>
      </c>
      <c r="K5" s="2">
        <f t="shared" ref="K5:K18" si="0">(J5+16146)/109631</f>
        <v>2.8221944522990761</v>
      </c>
      <c r="L5" s="2">
        <f t="shared" ref="L5:L18" si="1">(K5*2.4*1000)/(0.8*213.24)</f>
        <v>39.704480195541301</v>
      </c>
      <c r="M5" s="9">
        <f>L5/N2*100</f>
        <v>77.159031397291699</v>
      </c>
    </row>
    <row r="6" spans="1:14" x14ac:dyDescent="0.2">
      <c r="I6" t="s">
        <v>6</v>
      </c>
      <c r="J6">
        <v>276805</v>
      </c>
      <c r="K6" s="2">
        <f t="shared" si="0"/>
        <v>2.6721547737410041</v>
      </c>
      <c r="L6" s="2">
        <f t="shared" si="1"/>
        <v>37.593623716108667</v>
      </c>
      <c r="M6" s="9">
        <f>L6/N2*100</f>
        <v>73.056934088131882</v>
      </c>
    </row>
    <row r="7" spans="1:14" x14ac:dyDescent="0.2">
      <c r="I7" t="s">
        <v>7</v>
      </c>
      <c r="J7">
        <v>278594</v>
      </c>
      <c r="K7" s="2">
        <f t="shared" si="0"/>
        <v>2.6884731508423712</v>
      </c>
      <c r="L7" s="2">
        <f t="shared" si="1"/>
        <v>37.823201334304592</v>
      </c>
      <c r="M7" s="9">
        <f>L7/N2*100</f>
        <v>73.503079877303662</v>
      </c>
    </row>
    <row r="8" spans="1:14" x14ac:dyDescent="0.2">
      <c r="I8" t="s">
        <v>8</v>
      </c>
      <c r="J8">
        <v>314020</v>
      </c>
      <c r="K8" s="2">
        <f t="shared" si="0"/>
        <v>3.0116116791783347</v>
      </c>
      <c r="L8" s="2">
        <f t="shared" si="1"/>
        <v>42.369325818490914</v>
      </c>
      <c r="M8" s="9">
        <f>L8/N2*100</f>
        <v>82.337714157460283</v>
      </c>
    </row>
    <row r="9" spans="1:14" x14ac:dyDescent="0.2">
      <c r="I9" t="s">
        <v>9</v>
      </c>
      <c r="J9">
        <v>336139</v>
      </c>
      <c r="K9" s="2">
        <f t="shared" si="0"/>
        <v>3.2133703058441498</v>
      </c>
      <c r="L9" s="2">
        <f t="shared" si="1"/>
        <v>45.207798337706102</v>
      </c>
      <c r="M9" s="9">
        <f>L9/N2*100</f>
        <v>87.853811815756018</v>
      </c>
    </row>
    <row r="10" spans="1:14" x14ac:dyDescent="0.2">
      <c r="I10" t="s">
        <v>10</v>
      </c>
      <c r="J10">
        <v>274862</v>
      </c>
      <c r="K10" s="2">
        <f t="shared" si="0"/>
        <v>2.6544316844688089</v>
      </c>
      <c r="L10" s="2">
        <f t="shared" si="1"/>
        <v>37.344283686955663</v>
      </c>
      <c r="M10" s="9">
        <f>L10/N2*100</f>
        <v>72.572383351205758</v>
      </c>
    </row>
    <row r="12" spans="1:14" x14ac:dyDescent="0.2">
      <c r="I12" t="s">
        <v>4</v>
      </c>
      <c r="J12">
        <v>377919</v>
      </c>
      <c r="K12" s="2">
        <f t="shared" si="0"/>
        <v>3.5944668934881556</v>
      </c>
      <c r="L12" s="2">
        <f t="shared" si="1"/>
        <v>50.569314764886812</v>
      </c>
      <c r="M12" s="9">
        <f>L12/N2*100</f>
        <v>98.27302426494424</v>
      </c>
    </row>
    <row r="13" spans="1:14" x14ac:dyDescent="0.2">
      <c r="I13" t="s">
        <v>5</v>
      </c>
      <c r="J13">
        <v>258427</v>
      </c>
      <c r="K13" s="2">
        <f t="shared" si="0"/>
        <v>2.5045197070171756</v>
      </c>
      <c r="L13" s="2">
        <f t="shared" si="1"/>
        <v>35.235223790337294</v>
      </c>
      <c r="M13" s="9">
        <f>L13/N2*100</f>
        <v>68.473777400932661</v>
      </c>
    </row>
    <row r="14" spans="1:14" x14ac:dyDescent="0.2">
      <c r="I14" t="s">
        <v>6</v>
      </c>
      <c r="J14">
        <v>245296</v>
      </c>
      <c r="K14" s="2">
        <f t="shared" si="0"/>
        <v>2.3847451906851163</v>
      </c>
      <c r="L14" s="2">
        <f t="shared" si="1"/>
        <v>33.550157437888522</v>
      </c>
      <c r="M14" s="9">
        <f>L14/N2*100</f>
        <v>65.199132147933852</v>
      </c>
    </row>
    <row r="15" spans="1:14" x14ac:dyDescent="0.2">
      <c r="I15" t="s">
        <v>7</v>
      </c>
      <c r="J15">
        <v>218130</v>
      </c>
      <c r="K15" s="2">
        <f t="shared" si="0"/>
        <v>2.1369503151480878</v>
      </c>
      <c r="L15" s="2">
        <f t="shared" si="1"/>
        <v>30.064016814126159</v>
      </c>
      <c r="M15" s="9">
        <f>L15/N2*100</f>
        <v>58.424399610962865</v>
      </c>
    </row>
    <row r="16" spans="1:14" x14ac:dyDescent="0.2">
      <c r="I16" t="s">
        <v>8</v>
      </c>
      <c r="J16">
        <v>295204</v>
      </c>
      <c r="K16" s="2">
        <f t="shared" si="0"/>
        <v>2.8399813921244905</v>
      </c>
      <c r="L16" s="2">
        <f t="shared" si="1"/>
        <v>39.954718516101437</v>
      </c>
      <c r="M16" s="9">
        <f>L16/N2*100</f>
        <v>77.645327813661197</v>
      </c>
    </row>
    <row r="17" spans="9:13" x14ac:dyDescent="0.2">
      <c r="I17" t="s">
        <v>9</v>
      </c>
      <c r="J17">
        <v>379972</v>
      </c>
      <c r="K17" s="2">
        <f t="shared" si="0"/>
        <v>3.6131933485966559</v>
      </c>
      <c r="L17" s="2">
        <f t="shared" si="1"/>
        <v>50.832770801866282</v>
      </c>
      <c r="M17" s="9">
        <f>L17/N2*100</f>
        <v>98.785007107409157</v>
      </c>
    </row>
    <row r="18" spans="9:13" x14ac:dyDescent="0.2">
      <c r="I18" t="s">
        <v>10</v>
      </c>
      <c r="J18">
        <v>283710</v>
      </c>
      <c r="K18" s="2">
        <f t="shared" si="0"/>
        <v>2.7351387837381762</v>
      </c>
      <c r="L18" s="2">
        <f t="shared" si="1"/>
        <v>38.479724025579287</v>
      </c>
      <c r="M18" s="9">
        <f>L18/N2*100</f>
        <v>74.778922167635102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5mg</vt:lpstr>
      <vt:lpstr>10mg</vt:lpstr>
      <vt:lpstr>15mg</vt:lpstr>
      <vt:lpstr>30mg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ZNN</dc:creator>
  <cp:lastModifiedBy>张娜娜</cp:lastModifiedBy>
  <dcterms:created xsi:type="dcterms:W3CDTF">2019-04-18T02:06:13Z</dcterms:created>
  <dcterms:modified xsi:type="dcterms:W3CDTF">2021-06-22T01:54:23Z</dcterms:modified>
</cp:coreProperties>
</file>