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 firstSheet="4" activeTab="7"/>
  </bookViews>
  <sheets>
    <sheet name="different treatment and lipids" sheetId="1" r:id="rId1"/>
    <sheet name="different CN and glucose dosage" sheetId="8" r:id="rId2"/>
    <sheet name="C，N，P" sheetId="6" r:id="rId3"/>
    <sheet name="different yeast" sheetId="2" r:id="rId4"/>
    <sheet name="TOC of different treatment" sheetId="3" r:id="rId5"/>
    <sheet name="lipid profiles" sheetId="9" r:id="rId6"/>
    <sheet name="glucose + TH" sheetId="4" r:id="rId7"/>
    <sheet name="different pH" sheetId="5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9" l="1"/>
  <c r="D12" i="9"/>
  <c r="E12" i="9"/>
  <c r="F12" i="9"/>
  <c r="G12" i="9"/>
  <c r="H12" i="9"/>
  <c r="L20" i="1" l="1"/>
  <c r="N4" i="3"/>
  <c r="D24" i="3"/>
  <c r="C39" i="3"/>
  <c r="C38" i="3"/>
  <c r="G32" i="4"/>
  <c r="G31" i="4"/>
  <c r="G30" i="4"/>
  <c r="G29" i="4"/>
  <c r="G28" i="4"/>
  <c r="E32" i="4"/>
  <c r="E31" i="4"/>
  <c r="E30" i="4"/>
  <c r="E29" i="4"/>
  <c r="E28" i="4"/>
  <c r="C29" i="4"/>
  <c r="C30" i="4"/>
  <c r="C31" i="4"/>
  <c r="C32" i="4"/>
  <c r="C28" i="4"/>
  <c r="H32" i="4"/>
  <c r="F32" i="4"/>
  <c r="D32" i="4"/>
  <c r="H31" i="4"/>
  <c r="F31" i="4"/>
  <c r="D31" i="4"/>
  <c r="H30" i="4"/>
  <c r="F30" i="4"/>
  <c r="D30" i="4"/>
  <c r="H29" i="4"/>
  <c r="F29" i="4"/>
  <c r="D29" i="4"/>
  <c r="H28" i="4"/>
  <c r="F28" i="4"/>
  <c r="D28" i="4"/>
  <c r="I12" i="4"/>
  <c r="I33" i="3"/>
  <c r="K33" i="3"/>
  <c r="L33" i="3"/>
  <c r="M33" i="3"/>
  <c r="J33" i="3"/>
  <c r="B18" i="1"/>
  <c r="D39" i="3"/>
  <c r="E39" i="3"/>
  <c r="F39" i="3"/>
  <c r="D38" i="3"/>
  <c r="E38" i="3"/>
  <c r="F38" i="3"/>
  <c r="E4" i="3"/>
  <c r="C24" i="3"/>
  <c r="R6" i="1" l="1"/>
  <c r="M24" i="3"/>
  <c r="L4" i="1"/>
  <c r="L6" i="1"/>
  <c r="I9" i="4"/>
  <c r="I7" i="4"/>
  <c r="J9" i="4"/>
  <c r="J6" i="4"/>
  <c r="I6" i="4"/>
  <c r="L8" i="1"/>
  <c r="N8" i="1"/>
  <c r="P8" i="1"/>
  <c r="R8" i="1"/>
  <c r="G24" i="3"/>
  <c r="J24" i="3"/>
  <c r="C10" i="3"/>
  <c r="L27" i="3"/>
  <c r="I27" i="3"/>
  <c r="F27" i="3"/>
  <c r="C27" i="3"/>
  <c r="L10" i="3"/>
  <c r="I10" i="3"/>
  <c r="F10" i="3"/>
  <c r="P6" i="1"/>
  <c r="N6" i="1"/>
  <c r="N21" i="4" l="1"/>
  <c r="O21" i="4"/>
  <c r="M21" i="4"/>
  <c r="M20" i="4"/>
  <c r="N20" i="4"/>
  <c r="O20" i="4"/>
  <c r="P20" i="4"/>
  <c r="Q20" i="4"/>
  <c r="R20" i="4"/>
  <c r="L20" i="4"/>
  <c r="K12" i="4"/>
  <c r="J12" i="4"/>
  <c r="N4" i="1"/>
  <c r="R4" i="1"/>
  <c r="C15" i="8"/>
  <c r="C14" i="8"/>
  <c r="G14" i="8"/>
  <c r="D14" i="8"/>
  <c r="G13" i="8"/>
  <c r="D12" i="8"/>
  <c r="E19" i="8"/>
  <c r="F19" i="8" s="1"/>
  <c r="D19" i="8"/>
  <c r="C19" i="8"/>
  <c r="E18" i="8"/>
  <c r="F18" i="8" s="1"/>
  <c r="D18" i="8"/>
  <c r="C18" i="8"/>
  <c r="F17" i="8"/>
  <c r="E17" i="8"/>
  <c r="D17" i="8"/>
  <c r="C17" i="8"/>
  <c r="G17" i="8" s="1"/>
  <c r="C12" i="8"/>
  <c r="C5" i="8"/>
  <c r="F7" i="8"/>
  <c r="E7" i="8"/>
  <c r="D7" i="8"/>
  <c r="C7" i="8"/>
  <c r="G7" i="8" s="1"/>
  <c r="F6" i="8"/>
  <c r="E6" i="8"/>
  <c r="D6" i="8"/>
  <c r="C6" i="8"/>
  <c r="G6" i="8" s="1"/>
  <c r="E5" i="8"/>
  <c r="F5" i="8" s="1"/>
  <c r="D5" i="8"/>
  <c r="G12" i="8" l="1"/>
  <c r="G19" i="8"/>
  <c r="G18" i="8"/>
  <c r="G5" i="8"/>
  <c r="P4" i="1"/>
  <c r="F26" i="3"/>
  <c r="F25" i="3"/>
  <c r="F24" i="3"/>
  <c r="L23" i="3"/>
  <c r="L26" i="3"/>
  <c r="L25" i="3"/>
  <c r="L24" i="3"/>
  <c r="I26" i="3"/>
  <c r="I25" i="3"/>
  <c r="I24" i="3"/>
  <c r="F23" i="3"/>
  <c r="C26" i="3"/>
  <c r="C25" i="3"/>
  <c r="I23" i="3"/>
  <c r="E16" i="3"/>
  <c r="N19" i="3"/>
  <c r="K19" i="3"/>
  <c r="H19" i="3"/>
  <c r="E19" i="3"/>
  <c r="N18" i="3"/>
  <c r="K18" i="3"/>
  <c r="H18" i="3"/>
  <c r="E18" i="3"/>
  <c r="N17" i="3"/>
  <c r="K17" i="3"/>
  <c r="H17" i="3"/>
  <c r="E17" i="3"/>
  <c r="N16" i="3"/>
  <c r="K16" i="3"/>
  <c r="H16" i="3"/>
  <c r="E15" i="3"/>
  <c r="F9" i="3" l="1"/>
  <c r="I5" i="4"/>
  <c r="J5" i="4"/>
  <c r="I9" i="3"/>
  <c r="C9" i="3"/>
  <c r="L9" i="3"/>
  <c r="H4" i="3"/>
  <c r="D27" i="5" l="1"/>
  <c r="E27" i="5"/>
  <c r="F27" i="5"/>
  <c r="G27" i="5"/>
  <c r="H27" i="5"/>
  <c r="I27" i="5"/>
  <c r="J27" i="5"/>
  <c r="K27" i="5"/>
  <c r="L27" i="5"/>
  <c r="D28" i="5"/>
  <c r="E28" i="5"/>
  <c r="F28" i="5"/>
  <c r="G28" i="5"/>
  <c r="H28" i="5"/>
  <c r="I28" i="5"/>
  <c r="J28" i="5"/>
  <c r="K28" i="5"/>
  <c r="L28" i="5"/>
  <c r="D29" i="5"/>
  <c r="E29" i="5"/>
  <c r="F29" i="5"/>
  <c r="G29" i="5"/>
  <c r="H29" i="5"/>
  <c r="I29" i="5"/>
  <c r="J29" i="5"/>
  <c r="K29" i="5"/>
  <c r="L29" i="5"/>
  <c r="D30" i="5"/>
  <c r="E30" i="5"/>
  <c r="F30" i="5"/>
  <c r="G30" i="5"/>
  <c r="H30" i="5"/>
  <c r="I30" i="5"/>
  <c r="J30" i="5"/>
  <c r="K30" i="5"/>
  <c r="L30" i="5"/>
  <c r="D31" i="5"/>
  <c r="E31" i="5"/>
  <c r="F31" i="5"/>
  <c r="G31" i="5"/>
  <c r="H31" i="5"/>
  <c r="I31" i="5"/>
  <c r="J31" i="5"/>
  <c r="K31" i="5"/>
  <c r="L31" i="5"/>
  <c r="C28" i="5"/>
  <c r="C29" i="5"/>
  <c r="C30" i="5"/>
  <c r="C31" i="5"/>
  <c r="C27" i="5"/>
  <c r="D19" i="4" l="1"/>
  <c r="E19" i="4"/>
  <c r="F19" i="4"/>
  <c r="G19" i="4"/>
  <c r="H19" i="4"/>
  <c r="D20" i="4"/>
  <c r="E20" i="4"/>
  <c r="F20" i="4"/>
  <c r="G20" i="4"/>
  <c r="H20" i="4"/>
  <c r="D21" i="4"/>
  <c r="E21" i="4"/>
  <c r="F21" i="4"/>
  <c r="G21" i="4"/>
  <c r="H21" i="4"/>
  <c r="D22" i="4"/>
  <c r="E22" i="4"/>
  <c r="F22" i="4"/>
  <c r="G22" i="4"/>
  <c r="H22" i="4"/>
  <c r="D23" i="4"/>
  <c r="E23" i="4"/>
  <c r="F23" i="4"/>
  <c r="G23" i="4"/>
  <c r="H23" i="4"/>
  <c r="C20" i="4"/>
  <c r="C21" i="4"/>
  <c r="C22" i="4"/>
  <c r="C23" i="4"/>
  <c r="C26" i="1"/>
  <c r="D26" i="1"/>
  <c r="E26" i="1"/>
  <c r="F26" i="1"/>
  <c r="G26" i="1"/>
  <c r="H26" i="1"/>
  <c r="I26" i="1"/>
  <c r="B26" i="1"/>
  <c r="U17" i="2"/>
  <c r="T17" i="2"/>
  <c r="R14" i="2"/>
  <c r="T18" i="2"/>
  <c r="U18" i="2"/>
  <c r="S18" i="2"/>
  <c r="S17" i="2"/>
  <c r="S15" i="2"/>
  <c r="T15" i="2"/>
  <c r="U15" i="2"/>
  <c r="S16" i="2"/>
  <c r="T16" i="2"/>
  <c r="U16" i="2"/>
  <c r="R16" i="2"/>
  <c r="R15" i="2"/>
  <c r="R17" i="2"/>
  <c r="S14" i="2"/>
  <c r="T14" i="2"/>
  <c r="U14" i="2"/>
  <c r="R18" i="2"/>
  <c r="D23" i="2"/>
  <c r="E23" i="2"/>
  <c r="F23" i="2"/>
  <c r="G23" i="2"/>
  <c r="H23" i="2"/>
  <c r="I23" i="2"/>
  <c r="J23" i="2"/>
  <c r="D24" i="2"/>
  <c r="E24" i="2"/>
  <c r="F24" i="2"/>
  <c r="G24" i="2"/>
  <c r="H24" i="2"/>
  <c r="I24" i="2"/>
  <c r="J24" i="2"/>
  <c r="D25" i="2"/>
  <c r="E25" i="2"/>
  <c r="F25" i="2"/>
  <c r="G25" i="2"/>
  <c r="H25" i="2"/>
  <c r="I25" i="2"/>
  <c r="J25" i="2"/>
  <c r="D26" i="2"/>
  <c r="E26" i="2"/>
  <c r="F26" i="2"/>
  <c r="G26" i="2"/>
  <c r="H26" i="2"/>
  <c r="I26" i="2"/>
  <c r="J26" i="2"/>
  <c r="D27" i="2"/>
  <c r="E27" i="2"/>
  <c r="F27" i="2"/>
  <c r="G27" i="2"/>
  <c r="H27" i="2"/>
  <c r="I27" i="2"/>
  <c r="J27" i="2"/>
  <c r="C24" i="2"/>
  <c r="C25" i="2"/>
  <c r="C26" i="2"/>
  <c r="C27" i="2"/>
  <c r="C23" i="2"/>
  <c r="L21" i="5" l="1"/>
  <c r="E20" i="5"/>
  <c r="F20" i="5"/>
  <c r="D19" i="5"/>
  <c r="D18" i="5"/>
  <c r="E18" i="5"/>
  <c r="F18" i="5"/>
  <c r="G18" i="5"/>
  <c r="H18" i="5"/>
  <c r="I18" i="5"/>
  <c r="J18" i="5"/>
  <c r="K18" i="5"/>
  <c r="L18" i="5"/>
  <c r="E19" i="5"/>
  <c r="F19" i="5"/>
  <c r="G19" i="5"/>
  <c r="H19" i="5"/>
  <c r="I19" i="5"/>
  <c r="J19" i="5"/>
  <c r="K19" i="5"/>
  <c r="L19" i="5"/>
  <c r="D20" i="5"/>
  <c r="G20" i="5"/>
  <c r="H20" i="5"/>
  <c r="I20" i="5"/>
  <c r="J20" i="5"/>
  <c r="K20" i="5"/>
  <c r="L20" i="5"/>
  <c r="D21" i="5"/>
  <c r="E21" i="5"/>
  <c r="F21" i="5"/>
  <c r="G21" i="5"/>
  <c r="H21" i="5"/>
  <c r="I21" i="5"/>
  <c r="J21" i="5"/>
  <c r="K21" i="5"/>
  <c r="D22" i="5"/>
  <c r="E22" i="5"/>
  <c r="F22" i="5"/>
  <c r="G22" i="5"/>
  <c r="H22" i="5"/>
  <c r="I22" i="5"/>
  <c r="J22" i="5"/>
  <c r="K22" i="5"/>
  <c r="L22" i="5"/>
  <c r="C19" i="5"/>
  <c r="C20" i="5"/>
  <c r="C21" i="5"/>
  <c r="C22" i="5"/>
  <c r="C18" i="5"/>
  <c r="E11" i="4" l="1"/>
  <c r="G11" i="4"/>
  <c r="D11" i="4"/>
  <c r="F11" i="4"/>
  <c r="H11" i="4"/>
  <c r="E12" i="4"/>
  <c r="G12" i="4"/>
  <c r="D12" i="4"/>
  <c r="F12" i="4"/>
  <c r="H12" i="4"/>
  <c r="E13" i="4"/>
  <c r="G13" i="4"/>
  <c r="D13" i="4"/>
  <c r="F13" i="4"/>
  <c r="H13" i="4"/>
  <c r="E14" i="4"/>
  <c r="G14" i="4"/>
  <c r="D14" i="4"/>
  <c r="F14" i="4"/>
  <c r="H14" i="4"/>
  <c r="E15" i="4"/>
  <c r="G15" i="4"/>
  <c r="D15" i="4"/>
  <c r="F15" i="4"/>
  <c r="H15" i="4"/>
  <c r="C12" i="4"/>
  <c r="C13" i="4"/>
  <c r="C14" i="4"/>
  <c r="C15" i="4"/>
  <c r="C11" i="4"/>
  <c r="C19" i="4" s="1"/>
  <c r="N5" i="3" l="1"/>
  <c r="N6" i="3"/>
  <c r="N7" i="3"/>
  <c r="K5" i="3"/>
  <c r="K6" i="3"/>
  <c r="K7" i="3"/>
  <c r="K4" i="3"/>
  <c r="H5" i="3"/>
  <c r="H6" i="3"/>
  <c r="H7" i="3"/>
  <c r="E5" i="3"/>
  <c r="E6" i="3"/>
  <c r="E7" i="3"/>
  <c r="E3" i="3"/>
  <c r="D14" i="2" l="1"/>
  <c r="E14" i="2"/>
  <c r="F14" i="2"/>
  <c r="G14" i="2"/>
  <c r="H14" i="2"/>
  <c r="I14" i="2"/>
  <c r="J14" i="2"/>
  <c r="D15" i="2"/>
  <c r="E15" i="2"/>
  <c r="F15" i="2"/>
  <c r="G15" i="2"/>
  <c r="H15" i="2"/>
  <c r="I15" i="2"/>
  <c r="J15" i="2"/>
  <c r="D16" i="2"/>
  <c r="E16" i="2"/>
  <c r="F16" i="2"/>
  <c r="G16" i="2"/>
  <c r="H16" i="2"/>
  <c r="I16" i="2"/>
  <c r="J16" i="2"/>
  <c r="D17" i="2"/>
  <c r="E17" i="2"/>
  <c r="F17" i="2"/>
  <c r="G17" i="2"/>
  <c r="H17" i="2"/>
  <c r="I17" i="2"/>
  <c r="J17" i="2"/>
  <c r="D18" i="2"/>
  <c r="E18" i="2"/>
  <c r="F18" i="2"/>
  <c r="G18" i="2"/>
  <c r="H18" i="2"/>
  <c r="I18" i="2"/>
  <c r="J18" i="2"/>
  <c r="C15" i="2"/>
  <c r="C16" i="2"/>
  <c r="C17" i="2"/>
  <c r="C18" i="2"/>
  <c r="C14" i="2"/>
  <c r="C18" i="1" l="1"/>
  <c r="D18" i="1"/>
  <c r="E18" i="1"/>
  <c r="F18" i="1"/>
  <c r="G18" i="1"/>
  <c r="H18" i="1"/>
  <c r="I18" i="1"/>
  <c r="C19" i="1"/>
  <c r="C27" i="1" s="1"/>
  <c r="D19" i="1"/>
  <c r="E19" i="1"/>
  <c r="E27" i="1" s="1"/>
  <c r="F19" i="1"/>
  <c r="G19" i="1"/>
  <c r="G27" i="1" s="1"/>
  <c r="H19" i="1"/>
  <c r="I19" i="1"/>
  <c r="I27" i="1" s="1"/>
  <c r="C20" i="1"/>
  <c r="C28" i="1" s="1"/>
  <c r="D20" i="1"/>
  <c r="D28" i="1" s="1"/>
  <c r="E20" i="1"/>
  <c r="E28" i="1" s="1"/>
  <c r="F20" i="1"/>
  <c r="F28" i="1" s="1"/>
  <c r="G20" i="1"/>
  <c r="G28" i="1" s="1"/>
  <c r="H20" i="1"/>
  <c r="H28" i="1" s="1"/>
  <c r="I20" i="1"/>
  <c r="I28" i="1" s="1"/>
  <c r="C21" i="1"/>
  <c r="C29" i="1" s="1"/>
  <c r="D21" i="1"/>
  <c r="D29" i="1" s="1"/>
  <c r="E21" i="1"/>
  <c r="E29" i="1" s="1"/>
  <c r="F21" i="1"/>
  <c r="F29" i="1" s="1"/>
  <c r="G21" i="1"/>
  <c r="G29" i="1" s="1"/>
  <c r="H21" i="1"/>
  <c r="H29" i="1" s="1"/>
  <c r="I21" i="1"/>
  <c r="I29" i="1" s="1"/>
  <c r="C22" i="1"/>
  <c r="C30" i="1" s="1"/>
  <c r="D22" i="1"/>
  <c r="D30" i="1" s="1"/>
  <c r="E22" i="1"/>
  <c r="E30" i="1" s="1"/>
  <c r="F22" i="1"/>
  <c r="F30" i="1" s="1"/>
  <c r="G22" i="1"/>
  <c r="G30" i="1" s="1"/>
  <c r="H22" i="1"/>
  <c r="H30" i="1" s="1"/>
  <c r="I22" i="1"/>
  <c r="I30" i="1" s="1"/>
  <c r="B19" i="1"/>
  <c r="B20" i="1"/>
  <c r="B28" i="1" s="1"/>
  <c r="B21" i="1"/>
  <c r="B29" i="1" s="1"/>
  <c r="B22" i="1"/>
  <c r="B30" i="1" s="1"/>
  <c r="P20" i="1" l="1"/>
  <c r="F27" i="1"/>
  <c r="B27" i="1"/>
  <c r="R20" i="1"/>
  <c r="H27" i="1"/>
  <c r="N20" i="1"/>
  <c r="D27" i="1"/>
</calcChain>
</file>

<file path=xl/sharedStrings.xml><?xml version="1.0" encoding="utf-8"?>
<sst xmlns="http://schemas.openxmlformats.org/spreadsheetml/2006/main" count="186" uniqueCount="100">
  <si>
    <t>cell density</t>
    <phoneticPr fontId="1" type="noConversion"/>
  </si>
  <si>
    <t>pH=2</t>
  </si>
  <si>
    <t>Sonification</t>
  </si>
  <si>
    <t>pH=12</t>
  </si>
  <si>
    <t>TH</t>
  </si>
  <si>
    <t>lipid %</t>
    <phoneticPr fontId="1" type="noConversion"/>
  </si>
  <si>
    <t>lipid g/L</t>
    <phoneticPr fontId="1" type="noConversion"/>
  </si>
  <si>
    <t>lipid g/L</t>
    <phoneticPr fontId="1" type="noConversion"/>
  </si>
  <si>
    <t>Trichosporon dermatis</t>
    <phoneticPr fontId="1" type="noConversion"/>
  </si>
  <si>
    <t>Lipomyces starkeyi</t>
    <phoneticPr fontId="1" type="noConversion"/>
  </si>
  <si>
    <t>Yarrowia lipolytica</t>
    <phoneticPr fontId="1" type="noConversion"/>
  </si>
  <si>
    <t>Rhodotorula glutinis</t>
    <phoneticPr fontId="1" type="noConversion"/>
  </si>
  <si>
    <t>GS</t>
  </si>
  <si>
    <t>GS-TH</t>
  </si>
  <si>
    <t>Glucose</t>
  </si>
  <si>
    <t>TH</t>
    <phoneticPr fontId="1" type="noConversion"/>
  </si>
  <si>
    <t>biomass growth</t>
    <phoneticPr fontId="1" type="noConversion"/>
  </si>
  <si>
    <t>lipid</t>
    <phoneticPr fontId="1" type="noConversion"/>
  </si>
  <si>
    <t>lipid %</t>
    <phoneticPr fontId="1" type="noConversion"/>
  </si>
  <si>
    <t>biomass</t>
    <phoneticPr fontId="1" type="noConversion"/>
  </si>
  <si>
    <t>biomass - lipid</t>
    <phoneticPr fontId="1" type="noConversion"/>
  </si>
  <si>
    <t>cell-lipid</t>
    <phoneticPr fontId="1" type="noConversion"/>
  </si>
  <si>
    <t>cell</t>
    <phoneticPr fontId="1" type="noConversion"/>
  </si>
  <si>
    <t>lipid</t>
    <phoneticPr fontId="1" type="noConversion"/>
  </si>
  <si>
    <t>cell-lipid</t>
    <phoneticPr fontId="1" type="noConversion"/>
  </si>
  <si>
    <t>medium</t>
  </si>
  <si>
    <t>THSL</t>
  </si>
  <si>
    <t>G:THSL</t>
  </si>
  <si>
    <t>(1:1)</t>
  </si>
  <si>
    <t>C</t>
    <phoneticPr fontId="1" type="noConversion"/>
  </si>
  <si>
    <t>-</t>
  </si>
  <si>
    <t>Sludge Liquor</t>
  </si>
  <si>
    <t>G-SL</t>
  </si>
  <si>
    <t>N</t>
    <phoneticPr fontId="1" type="noConversion"/>
  </si>
  <si>
    <t>P</t>
    <phoneticPr fontId="1" type="noConversion"/>
  </si>
  <si>
    <t>cell-lipid</t>
    <phoneticPr fontId="1" type="noConversion"/>
  </si>
  <si>
    <t>A</t>
  </si>
  <si>
    <t>B</t>
  </si>
  <si>
    <t>C</t>
  </si>
  <si>
    <t>D</t>
  </si>
  <si>
    <t>比例</t>
    <phoneticPr fontId="1" type="noConversion"/>
  </si>
  <si>
    <t>原始</t>
    <phoneticPr fontId="1" type="noConversion"/>
  </si>
  <si>
    <t>C/N</t>
    <phoneticPr fontId="5" type="noConversion"/>
  </si>
  <si>
    <t>A</t>
    <phoneticPr fontId="5" type="noConversion"/>
  </si>
  <si>
    <t>B</t>
    <phoneticPr fontId="5" type="noConversion"/>
  </si>
  <si>
    <t>C</t>
    <phoneticPr fontId="5" type="noConversion"/>
  </si>
  <si>
    <t>A</t>
    <phoneticPr fontId="6" type="noConversion"/>
  </si>
  <si>
    <t>B</t>
    <phoneticPr fontId="6" type="noConversion"/>
  </si>
  <si>
    <t>C</t>
    <phoneticPr fontId="6" type="noConversion"/>
  </si>
  <si>
    <t>others</t>
    <phoneticPr fontId="1" type="noConversion"/>
  </si>
  <si>
    <t>glucoseM</t>
    <phoneticPr fontId="6" type="noConversion"/>
  </si>
  <si>
    <t>SL</t>
    <phoneticPr fontId="6" type="noConversion"/>
  </si>
  <si>
    <r>
      <t>4</t>
    </r>
    <r>
      <rPr>
        <sz val="12"/>
        <rFont val="宋体"/>
        <family val="3"/>
        <charset val="134"/>
      </rPr>
      <t>比</t>
    </r>
    <r>
      <rPr>
        <sz val="12"/>
        <rFont val="Calibri"/>
        <family val="2"/>
      </rPr>
      <t>1</t>
    </r>
    <phoneticPr fontId="1" type="noConversion"/>
  </si>
  <si>
    <t>Glucose</t>
    <phoneticPr fontId="5" type="noConversion"/>
  </si>
  <si>
    <t>SL</t>
    <phoneticPr fontId="5" type="noConversion"/>
  </si>
  <si>
    <r>
      <t>4</t>
    </r>
    <r>
      <rPr>
        <sz val="12"/>
        <rFont val="宋体"/>
        <family val="3"/>
        <charset val="134"/>
      </rPr>
      <t>比</t>
    </r>
    <r>
      <rPr>
        <sz val="12"/>
        <rFont val="Calibri"/>
        <family val="2"/>
      </rPr>
      <t>1</t>
    </r>
    <phoneticPr fontId="5" type="noConversion"/>
  </si>
  <si>
    <t>cell</t>
    <phoneticPr fontId="1" type="noConversion"/>
  </si>
  <si>
    <t>cell density</t>
    <phoneticPr fontId="1" type="noConversion"/>
  </si>
  <si>
    <t>%</t>
    <phoneticPr fontId="1" type="noConversion"/>
  </si>
  <si>
    <t>g/L</t>
    <phoneticPr fontId="1" type="noConversion"/>
  </si>
  <si>
    <t>g/L</t>
    <phoneticPr fontId="1" type="noConversion"/>
  </si>
  <si>
    <t>C16:1</t>
  </si>
  <si>
    <t>C16:0</t>
  </si>
  <si>
    <t>C18:2</t>
  </si>
  <si>
    <t>C18:1</t>
  </si>
  <si>
    <t>C18:0</t>
  </si>
  <si>
    <t>C20</t>
  </si>
  <si>
    <t>C22-25:0</t>
  </si>
  <si>
    <t>A</t>
    <phoneticPr fontId="1" type="noConversion"/>
  </si>
  <si>
    <t>B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</si>
  <si>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</si>
  <si>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</si>
  <si>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</si>
  <si>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control</t>
    <phoneticPr fontId="1" type="noConversion"/>
  </si>
  <si>
    <t>glucose solution</t>
  </si>
  <si>
    <t>glucose solution</t>
    <phoneticPr fontId="1" type="noConversion"/>
  </si>
  <si>
    <t>THSL</t>
    <phoneticPr fontId="1" type="noConversion"/>
  </si>
  <si>
    <t>G-THSL</t>
  </si>
  <si>
    <t>G-THSL</t>
    <phoneticPr fontId="1" type="noConversion"/>
  </si>
  <si>
    <t>biodiesel produc</t>
    <phoneticPr fontId="1" type="noConversion"/>
  </si>
  <si>
    <t>pure glucose</t>
    <phoneticPr fontId="1" type="noConversion"/>
  </si>
  <si>
    <t>sludge liquor</t>
    <phoneticPr fontId="1" type="noConversion"/>
  </si>
  <si>
    <t>F</t>
  </si>
  <si>
    <t>waste water</t>
    <phoneticPr fontId="1" type="noConversion"/>
  </si>
  <si>
    <t>Microbial conversion of wastewater from butanol fermentation to microbial oil by oleaginous yeast Trichosporon dermatis</t>
  </si>
  <si>
    <t>Oil production by the yeast Trichosporon dermatis cultured in enzymatic hydrolysates of corncobs</t>
  </si>
  <si>
    <t>Hydrolysates of corncobs</t>
    <phoneticPr fontId="1" type="noConversion"/>
  </si>
  <si>
    <t>Sludge liquor</t>
    <phoneticPr fontId="1" type="noConversion"/>
  </si>
  <si>
    <t>Biodiesel produc</t>
    <phoneticPr fontId="1" type="noConversion"/>
  </si>
  <si>
    <t>glucose</t>
    <phoneticPr fontId="6" type="noConversion"/>
  </si>
  <si>
    <r>
      <rPr>
        <sz val="12"/>
        <rFont val="Times New Roman"/>
        <family val="1"/>
      </rPr>
      <t>(NH</t>
    </r>
    <r>
      <rPr>
        <vertAlign val="subscript"/>
        <sz val="12"/>
        <rFont val="Times New Roman"/>
        <family val="1"/>
      </rPr>
      <t>4</t>
    </r>
    <r>
      <rPr>
        <sz val="12"/>
        <rFont val="Times New Roman"/>
        <family val="1"/>
      </rPr>
      <t>)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SO</t>
    </r>
    <r>
      <rPr>
        <vertAlign val="subscript"/>
        <sz val="12"/>
        <rFont val="Times New Roman"/>
        <family val="1"/>
      </rPr>
      <t>4</t>
    </r>
    <phoneticPr fontId="6" type="noConversion"/>
  </si>
  <si>
    <t>yeast powder</t>
    <phoneticPr fontId="6" type="noConversion"/>
  </si>
  <si>
    <t>K</t>
    <phoneticPr fontId="6" type="noConversion"/>
  </si>
  <si>
    <t>Na</t>
    <phoneticPr fontId="6" type="noConversion"/>
  </si>
  <si>
    <t>Mg</t>
    <phoneticPr fontId="6" type="noConversion"/>
  </si>
  <si>
    <t>C</t>
    <phoneticPr fontId="5" type="noConversion"/>
  </si>
  <si>
    <t>N</t>
    <phoneticPr fontId="5" type="noConversion"/>
  </si>
  <si>
    <t>yeast C</t>
    <phoneticPr fontId="5" type="noConversion"/>
  </si>
  <si>
    <t>yeast N</t>
    <phoneticPr fontId="5" type="noConversion"/>
  </si>
  <si>
    <t>lipids-calculation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</si>
</sst>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%"/>
    <numFmt numFmtId="177" formatCode="0.0"/>
    <numFmt numFmtId="179" formatCode="0.0000"/>
    <numFmt numFmtId="180" formatCode="0.00_ "/>
  </numFmts>
  <fonts count="1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2"/>
      <scheme val="minor"/>
    </font>
    <font>
      <sz val="12"/>
      <name val="Calibri"/>
      <family val="2"/>
    </font>
    <font>
      <sz val="12"/>
      <name val="楷体"/>
      <family val="3"/>
      <charset val="134"/>
    </font>
    <font>
      <sz val="9"/>
      <name val="宋体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24"/>
      <color theme="1"/>
      <name val="等线"/>
      <family val="3"/>
      <charset val="134"/>
      <scheme val="minor"/>
    </font>
    <font>
      <sz val="12"/>
      <name val="Times New Roman"/>
      <family val="1"/>
    </font>
    <font>
      <vertAlign val="subscript"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>
      <alignment vertical="center"/>
    </xf>
  </cellStyleXfs>
  <cellXfs count="28">
    <xf numFmtId="0" fontId="0" fillId="0" borderId="0" xfId="0"/>
    <xf numFmtId="176" fontId="0" fillId="0" borderId="0" xfId="1" applyNumberFormat="1" applyFont="1" applyAlignment="1"/>
    <xf numFmtId="0" fontId="0" fillId="0" borderId="0" xfId="0" applyAlignment="1">
      <alignment horizontal="center"/>
    </xf>
    <xf numFmtId="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2" borderId="0" xfId="0" applyFont="1" applyFill="1" applyAlignment="1">
      <alignment horizontal="right"/>
    </xf>
    <xf numFmtId="2" fontId="3" fillId="0" borderId="0" xfId="0" applyNumberFormat="1" applyFont="1" applyBorder="1" applyAlignment="1">
      <alignment horizontal="center"/>
    </xf>
    <xf numFmtId="1" fontId="3" fillId="2" borderId="0" xfId="0" applyNumberFormat="1" applyFont="1" applyFill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20" fontId="3" fillId="0" borderId="2" xfId="0" applyNumberFormat="1" applyFont="1" applyBorder="1" applyAlignment="1">
      <alignment horizontal="center"/>
    </xf>
    <xf numFmtId="179" fontId="0" fillId="0" borderId="0" xfId="0" applyNumberForma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80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179" fontId="0" fillId="0" borderId="0" xfId="0" applyNumberFormat="1" applyAlignment="1">
      <alignment horizontal="center"/>
    </xf>
    <xf numFmtId="179" fontId="0" fillId="0" borderId="0" xfId="0" applyNumberFormat="1" applyAlignment="1">
      <alignment horizontal="left"/>
    </xf>
    <xf numFmtId="177" fontId="0" fillId="0" borderId="0" xfId="0" applyNumberFormat="1"/>
    <xf numFmtId="0" fontId="0" fillId="0" borderId="0" xfId="0" applyAlignment="1">
      <alignment vertical="center" wrapText="1"/>
    </xf>
    <xf numFmtId="0" fontId="4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/>
    </xf>
  </cellXfs>
  <cellStyles count="2">
    <cellStyle name="百分比" xfId="1" builtinId="5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106680</xdr:colOff>
      <xdr:row>8</xdr:row>
      <xdr:rowOff>205740</xdr:rowOff>
    </xdr:from>
    <xdr:to>
      <xdr:col>27</xdr:col>
      <xdr:colOff>45720</xdr:colOff>
      <xdr:row>19</xdr:row>
      <xdr:rowOff>167640</xdr:rowOff>
    </xdr:to>
    <xdr:pic>
      <xdr:nvPicPr>
        <xdr:cNvPr id="2" name="图片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9949" r="5222"/>
        <a:stretch/>
      </xdr:blipFill>
      <xdr:spPr>
        <a:xfrm>
          <a:off x="11689080" y="1607820"/>
          <a:ext cx="4937760" cy="20955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358140</xdr:colOff>
      <xdr:row>5</xdr:row>
      <xdr:rowOff>76200</xdr:rowOff>
    </xdr:from>
    <xdr:to>
      <xdr:col>10</xdr:col>
      <xdr:colOff>99060</xdr:colOff>
      <xdr:row>8</xdr:row>
      <xdr:rowOff>68580</xdr:rowOff>
    </xdr:to>
    <xdr:sp macro="" textlink="">
      <xdr:nvSpPr>
        <xdr:cNvPr id="2" name="右箭头 1"/>
        <xdr:cNvSpPr/>
      </xdr:nvSpPr>
      <xdr:spPr>
        <a:xfrm>
          <a:off x="5234940" y="952500"/>
          <a:ext cx="960120" cy="518160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opLeftCell="A10" workbookViewId="0">
      <selection activeCell="M11" sqref="M11:S17"/>
    </sheetView>
  </sheetViews>
  <sheetFormatPr defaultRowHeight="13.8" x14ac:dyDescent="0.25"/>
  <cols>
    <col min="20" max="20" width="10.6640625" customWidth="1"/>
  </cols>
  <sheetData>
    <row r="1" spans="1:18" x14ac:dyDescent="0.25">
      <c r="A1" t="s">
        <v>0</v>
      </c>
      <c r="K1" t="s">
        <v>56</v>
      </c>
    </row>
    <row r="2" spans="1:18" x14ac:dyDescent="0.25">
      <c r="B2" t="s">
        <v>1</v>
      </c>
      <c r="D2" t="s">
        <v>2</v>
      </c>
      <c r="F2" t="s">
        <v>3</v>
      </c>
      <c r="H2" t="s">
        <v>4</v>
      </c>
      <c r="L2" s="2" t="s">
        <v>1</v>
      </c>
      <c r="M2" s="2"/>
      <c r="N2" s="2" t="s">
        <v>2</v>
      </c>
      <c r="O2" s="2"/>
      <c r="P2" s="2" t="s">
        <v>3</v>
      </c>
      <c r="Q2" s="2"/>
      <c r="R2" s="2" t="s">
        <v>4</v>
      </c>
    </row>
    <row r="3" spans="1:18" x14ac:dyDescent="0.25">
      <c r="A3">
        <v>0</v>
      </c>
      <c r="B3">
        <v>0.38</v>
      </c>
      <c r="C3">
        <v>0.04</v>
      </c>
      <c r="D3">
        <v>0.38</v>
      </c>
      <c r="E3">
        <v>0.04</v>
      </c>
      <c r="F3">
        <v>0.38</v>
      </c>
      <c r="G3">
        <v>0.04</v>
      </c>
      <c r="H3">
        <v>0.38</v>
      </c>
      <c r="I3">
        <v>0.04</v>
      </c>
      <c r="K3">
        <v>0</v>
      </c>
      <c r="L3" s="2"/>
      <c r="M3" s="2"/>
      <c r="N3" s="2"/>
      <c r="O3" s="2"/>
      <c r="P3" s="2"/>
      <c r="Q3" s="2"/>
      <c r="R3" s="2"/>
    </row>
    <row r="4" spans="1:18" x14ac:dyDescent="0.25">
      <c r="A4">
        <v>1</v>
      </c>
      <c r="B4">
        <v>0.51500000000000001</v>
      </c>
      <c r="C4">
        <v>0.05</v>
      </c>
      <c r="D4">
        <v>0.62</v>
      </c>
      <c r="E4">
        <v>0.05</v>
      </c>
      <c r="F4">
        <v>1.0049999999999999</v>
      </c>
      <c r="G4">
        <v>0.1</v>
      </c>
      <c r="H4">
        <v>1.42</v>
      </c>
      <c r="I4">
        <v>0.12</v>
      </c>
      <c r="K4">
        <v>1</v>
      </c>
      <c r="L4" s="2">
        <f>B4-B3</f>
        <v>0.13500000000000001</v>
      </c>
      <c r="M4" t="s">
        <v>59</v>
      </c>
      <c r="N4" s="2">
        <f>D4-D3</f>
        <v>0.24</v>
      </c>
      <c r="O4" s="2"/>
      <c r="P4" s="2">
        <f>F4-F3</f>
        <v>0.62499999999999989</v>
      </c>
      <c r="Q4" s="2"/>
      <c r="R4" s="2">
        <f>H4-H3</f>
        <v>1.04</v>
      </c>
    </row>
    <row r="5" spans="1:18" x14ac:dyDescent="0.25">
      <c r="A5">
        <v>2</v>
      </c>
      <c r="B5">
        <v>0.69</v>
      </c>
      <c r="C5">
        <v>7.0000000000000007E-2</v>
      </c>
      <c r="D5">
        <v>0.755</v>
      </c>
      <c r="E5">
        <v>7.0000000000000007E-2</v>
      </c>
      <c r="F5">
        <v>1.085</v>
      </c>
      <c r="G5">
        <v>7.0000000000000007E-2</v>
      </c>
      <c r="H5">
        <v>1.5149999999999999</v>
      </c>
      <c r="I5">
        <v>7.0000000000000007E-2</v>
      </c>
      <c r="L5" s="2"/>
      <c r="N5" s="2"/>
      <c r="P5" s="2"/>
      <c r="R5" s="2"/>
    </row>
    <row r="6" spans="1:18" x14ac:dyDescent="0.25">
      <c r="A6">
        <v>3</v>
      </c>
      <c r="B6">
        <v>0.76</v>
      </c>
      <c r="C6">
        <v>7.0000000000000007E-2</v>
      </c>
      <c r="D6">
        <v>0.76500000000000001</v>
      </c>
      <c r="E6">
        <v>7.0000000000000007E-2</v>
      </c>
      <c r="F6">
        <v>1.0249999999999999</v>
      </c>
      <c r="G6">
        <v>7.0000000000000007E-2</v>
      </c>
      <c r="H6">
        <v>1.385</v>
      </c>
      <c r="I6">
        <v>7.0000000000000007E-2</v>
      </c>
      <c r="L6" s="22">
        <f>L4*0.51</f>
        <v>6.8850000000000008E-2</v>
      </c>
      <c r="M6" t="s">
        <v>59</v>
      </c>
      <c r="N6" s="22">
        <f>N4*0.51</f>
        <v>0.12239999999999999</v>
      </c>
      <c r="O6" s="22"/>
      <c r="P6" s="22">
        <f>P4*0.51</f>
        <v>0.31874999999999992</v>
      </c>
      <c r="Q6" s="22"/>
      <c r="R6" s="22">
        <f>R4*0.51</f>
        <v>0.53039999999999998</v>
      </c>
    </row>
    <row r="7" spans="1:18" x14ac:dyDescent="0.25">
      <c r="A7">
        <v>4</v>
      </c>
      <c r="B7">
        <v>0.77</v>
      </c>
      <c r="C7">
        <v>0.08</v>
      </c>
      <c r="D7">
        <v>0.7</v>
      </c>
      <c r="E7">
        <v>0.08</v>
      </c>
      <c r="F7">
        <v>0.995</v>
      </c>
      <c r="G7">
        <v>0.08</v>
      </c>
      <c r="H7">
        <v>1.31</v>
      </c>
      <c r="I7">
        <v>0.08</v>
      </c>
      <c r="L7" s="22">
        <v>4.177954409118158E-3</v>
      </c>
      <c r="M7" s="23" t="s">
        <v>60</v>
      </c>
      <c r="N7" s="22">
        <v>0.14361904761904765</v>
      </c>
      <c r="O7" s="22"/>
      <c r="P7" s="22">
        <v>0.61349399999999987</v>
      </c>
      <c r="Q7" s="22"/>
      <c r="R7" s="22">
        <v>0.72978095238095197</v>
      </c>
    </row>
    <row r="8" spans="1:18" x14ac:dyDescent="0.25">
      <c r="B8" t="s">
        <v>59</v>
      </c>
      <c r="L8" s="5">
        <f>L6/L7</f>
        <v>16.479356464431167</v>
      </c>
      <c r="M8" s="5"/>
      <c r="N8" s="5">
        <f>N6/N7</f>
        <v>0.85225464190981415</v>
      </c>
      <c r="O8" s="5"/>
      <c r="P8" s="5">
        <f>P6/P7</f>
        <v>0.51956498352062119</v>
      </c>
      <c r="Q8" s="5"/>
      <c r="R8" s="5">
        <f>R6/R7</f>
        <v>0.72679342790400292</v>
      </c>
    </row>
    <row r="9" spans="1:18" ht="30" x14ac:dyDescent="0.25">
      <c r="L9" s="21"/>
    </row>
    <row r="10" spans="1:18" x14ac:dyDescent="0.25">
      <c r="A10" t="s">
        <v>5</v>
      </c>
      <c r="L10" s="2"/>
      <c r="M10" s="2"/>
      <c r="N10" s="2"/>
      <c r="O10" s="2"/>
      <c r="P10" s="2"/>
      <c r="Q10" s="2"/>
      <c r="R10" s="2"/>
    </row>
    <row r="11" spans="1:18" x14ac:dyDescent="0.25">
      <c r="A11">
        <v>0</v>
      </c>
      <c r="B11" s="24">
        <v>17</v>
      </c>
      <c r="C11" s="24">
        <v>2</v>
      </c>
      <c r="D11" s="24">
        <v>17</v>
      </c>
      <c r="E11" s="24">
        <v>2</v>
      </c>
      <c r="F11" s="24">
        <v>17</v>
      </c>
      <c r="G11" s="24">
        <v>1</v>
      </c>
      <c r="H11" s="24">
        <v>17</v>
      </c>
      <c r="I11" s="24">
        <v>1</v>
      </c>
      <c r="N11" s="2"/>
      <c r="O11" s="2"/>
      <c r="P11" s="5"/>
      <c r="Q11" s="2"/>
      <c r="R11" s="2"/>
    </row>
    <row r="12" spans="1:18" x14ac:dyDescent="0.25">
      <c r="A12">
        <v>1</v>
      </c>
      <c r="B12" s="24">
        <v>17</v>
      </c>
      <c r="C12" s="24">
        <v>2</v>
      </c>
      <c r="D12" s="24">
        <v>16</v>
      </c>
      <c r="E12" s="24">
        <v>2</v>
      </c>
      <c r="F12" s="24">
        <v>24</v>
      </c>
      <c r="G12" s="24">
        <v>2</v>
      </c>
      <c r="H12" s="24">
        <v>26</v>
      </c>
      <c r="I12" s="24">
        <v>2.2000000000000002</v>
      </c>
      <c r="M12" s="2"/>
      <c r="N12" s="2"/>
      <c r="O12" s="2"/>
      <c r="P12" s="2"/>
      <c r="Q12" s="2"/>
      <c r="R12" s="2"/>
    </row>
    <row r="13" spans="1:18" x14ac:dyDescent="0.25">
      <c r="A13">
        <v>2</v>
      </c>
      <c r="B13" s="24">
        <v>14</v>
      </c>
      <c r="C13" s="24">
        <v>1</v>
      </c>
      <c r="D13" s="24">
        <v>15</v>
      </c>
      <c r="E13" s="24">
        <v>1</v>
      </c>
      <c r="F13" s="24">
        <v>20</v>
      </c>
      <c r="G13" s="24">
        <v>2</v>
      </c>
      <c r="H13" s="24">
        <v>19</v>
      </c>
      <c r="I13" s="24">
        <v>1</v>
      </c>
    </row>
    <row r="14" spans="1:18" x14ac:dyDescent="0.25">
      <c r="A14">
        <v>3</v>
      </c>
      <c r="B14" s="24">
        <v>15</v>
      </c>
      <c r="C14" s="24">
        <v>1</v>
      </c>
      <c r="D14" s="24">
        <v>13</v>
      </c>
      <c r="E14" s="24">
        <v>1</v>
      </c>
      <c r="F14" s="24">
        <v>18</v>
      </c>
      <c r="G14" s="24">
        <v>2</v>
      </c>
      <c r="H14" s="24">
        <v>14</v>
      </c>
      <c r="I14" s="24">
        <v>1</v>
      </c>
    </row>
    <row r="15" spans="1:18" x14ac:dyDescent="0.25">
      <c r="A15">
        <v>4</v>
      </c>
      <c r="B15" s="24">
        <v>12</v>
      </c>
      <c r="C15" s="24">
        <v>1</v>
      </c>
      <c r="D15" s="24">
        <v>11</v>
      </c>
      <c r="E15" s="24">
        <v>1</v>
      </c>
      <c r="F15" s="24">
        <v>18</v>
      </c>
      <c r="G15" s="24">
        <v>1</v>
      </c>
      <c r="H15" s="24">
        <v>14</v>
      </c>
      <c r="I15" s="24">
        <v>1</v>
      </c>
    </row>
    <row r="17" spans="1:18" x14ac:dyDescent="0.25">
      <c r="A17" t="s">
        <v>6</v>
      </c>
    </row>
    <row r="18" spans="1:18" x14ac:dyDescent="0.25">
      <c r="A18">
        <v>0</v>
      </c>
      <c r="B18">
        <f>B3*B11/100</f>
        <v>6.4600000000000005E-2</v>
      </c>
      <c r="C18">
        <f t="shared" ref="C18:I18" si="0">C3*C11/100</f>
        <v>8.0000000000000004E-4</v>
      </c>
      <c r="D18">
        <f t="shared" si="0"/>
        <v>6.4600000000000005E-2</v>
      </c>
      <c r="E18">
        <f t="shared" si="0"/>
        <v>8.0000000000000004E-4</v>
      </c>
      <c r="F18">
        <f t="shared" si="0"/>
        <v>6.4600000000000005E-2</v>
      </c>
      <c r="G18">
        <f t="shared" si="0"/>
        <v>4.0000000000000002E-4</v>
      </c>
      <c r="H18">
        <f t="shared" si="0"/>
        <v>6.4600000000000005E-2</v>
      </c>
      <c r="I18">
        <f t="shared" si="0"/>
        <v>4.0000000000000002E-4</v>
      </c>
      <c r="K18" t="s">
        <v>6</v>
      </c>
    </row>
    <row r="19" spans="1:18" x14ac:dyDescent="0.25">
      <c r="A19">
        <v>1</v>
      </c>
      <c r="B19">
        <f>B4*B12/100</f>
        <v>8.7550000000000003E-2</v>
      </c>
      <c r="C19">
        <f t="shared" ref="C19:I22" si="1">C4*C12/100</f>
        <v>1E-3</v>
      </c>
      <c r="D19">
        <f t="shared" si="1"/>
        <v>9.9199999999999997E-2</v>
      </c>
      <c r="E19">
        <f t="shared" si="1"/>
        <v>1E-3</v>
      </c>
      <c r="F19">
        <f t="shared" si="1"/>
        <v>0.24119999999999997</v>
      </c>
      <c r="G19">
        <f t="shared" si="1"/>
        <v>2E-3</v>
      </c>
      <c r="H19">
        <f t="shared" si="1"/>
        <v>0.36920000000000003</v>
      </c>
      <c r="I19">
        <f t="shared" si="1"/>
        <v>2.64E-3</v>
      </c>
      <c r="L19" s="4" t="s">
        <v>1</v>
      </c>
      <c r="M19" s="4"/>
      <c r="N19" s="4" t="s">
        <v>2</v>
      </c>
      <c r="O19" s="4"/>
      <c r="P19" s="4" t="s">
        <v>3</v>
      </c>
      <c r="Q19" s="4"/>
      <c r="R19" s="4" t="s">
        <v>4</v>
      </c>
    </row>
    <row r="20" spans="1:18" x14ac:dyDescent="0.25">
      <c r="A20">
        <v>2</v>
      </c>
      <c r="B20">
        <f>B5*B13/100</f>
        <v>9.6600000000000005E-2</v>
      </c>
      <c r="C20">
        <f t="shared" si="1"/>
        <v>7.000000000000001E-4</v>
      </c>
      <c r="D20">
        <f t="shared" si="1"/>
        <v>0.11324999999999999</v>
      </c>
      <c r="E20">
        <f t="shared" si="1"/>
        <v>7.000000000000001E-4</v>
      </c>
      <c r="F20">
        <f t="shared" si="1"/>
        <v>0.217</v>
      </c>
      <c r="G20">
        <f t="shared" si="1"/>
        <v>1.4000000000000002E-3</v>
      </c>
      <c r="H20">
        <f t="shared" si="1"/>
        <v>0.28784999999999994</v>
      </c>
      <c r="I20">
        <f t="shared" si="1"/>
        <v>7.000000000000001E-4</v>
      </c>
      <c r="K20">
        <v>1</v>
      </c>
      <c r="L20" s="2">
        <f>B19-B18</f>
        <v>2.2949999999999998E-2</v>
      </c>
      <c r="M20" s="4"/>
      <c r="N20" s="4">
        <f>D19-D18</f>
        <v>3.4599999999999992E-2</v>
      </c>
      <c r="O20" s="4"/>
      <c r="P20" s="4">
        <f>F19-F18</f>
        <v>0.17659999999999998</v>
      </c>
      <c r="Q20" s="4"/>
      <c r="R20" s="4">
        <f>H19-H18</f>
        <v>0.30460000000000004</v>
      </c>
    </row>
    <row r="21" spans="1:18" x14ac:dyDescent="0.25">
      <c r="A21">
        <v>3</v>
      </c>
      <c r="B21">
        <f>B6*B14/100</f>
        <v>0.114</v>
      </c>
      <c r="C21">
        <f t="shared" si="1"/>
        <v>7.000000000000001E-4</v>
      </c>
      <c r="D21">
        <f t="shared" si="1"/>
        <v>9.9449999999999997E-2</v>
      </c>
      <c r="E21">
        <f t="shared" si="1"/>
        <v>7.000000000000001E-4</v>
      </c>
      <c r="F21">
        <f t="shared" si="1"/>
        <v>0.1845</v>
      </c>
      <c r="G21">
        <f t="shared" si="1"/>
        <v>1.4000000000000002E-3</v>
      </c>
      <c r="H21">
        <f t="shared" si="1"/>
        <v>0.19390000000000002</v>
      </c>
      <c r="I21">
        <f t="shared" si="1"/>
        <v>7.000000000000001E-4</v>
      </c>
    </row>
    <row r="22" spans="1:18" x14ac:dyDescent="0.25">
      <c r="A22">
        <v>4</v>
      </c>
      <c r="B22">
        <f>B7*B15/100</f>
        <v>9.2399999999999996E-2</v>
      </c>
      <c r="C22">
        <f t="shared" si="1"/>
        <v>8.0000000000000004E-4</v>
      </c>
      <c r="D22">
        <f t="shared" si="1"/>
        <v>7.6999999999999999E-2</v>
      </c>
      <c r="E22">
        <f t="shared" si="1"/>
        <v>8.0000000000000004E-4</v>
      </c>
      <c r="F22">
        <f t="shared" si="1"/>
        <v>0.17910000000000001</v>
      </c>
      <c r="G22">
        <f t="shared" si="1"/>
        <v>8.0000000000000004E-4</v>
      </c>
      <c r="H22">
        <f t="shared" si="1"/>
        <v>0.18340000000000001</v>
      </c>
      <c r="I22">
        <f t="shared" si="1"/>
        <v>8.0000000000000004E-4</v>
      </c>
    </row>
    <row r="25" spans="1:18" x14ac:dyDescent="0.25">
      <c r="A25" t="s">
        <v>21</v>
      </c>
    </row>
    <row r="26" spans="1:18" x14ac:dyDescent="0.25">
      <c r="A26">
        <v>0</v>
      </c>
      <c r="B26">
        <f>B3-B18</f>
        <v>0.31540000000000001</v>
      </c>
      <c r="C26">
        <f t="shared" ref="C26:I26" si="2">C3-C18</f>
        <v>3.9199999999999999E-2</v>
      </c>
      <c r="D26">
        <f t="shared" si="2"/>
        <v>0.31540000000000001</v>
      </c>
      <c r="E26">
        <f t="shared" si="2"/>
        <v>3.9199999999999999E-2</v>
      </c>
      <c r="F26">
        <f t="shared" si="2"/>
        <v>0.31540000000000001</v>
      </c>
      <c r="G26">
        <f t="shared" si="2"/>
        <v>3.9600000000000003E-2</v>
      </c>
      <c r="H26">
        <f t="shared" si="2"/>
        <v>0.31540000000000001</v>
      </c>
      <c r="I26">
        <f t="shared" si="2"/>
        <v>3.9600000000000003E-2</v>
      </c>
    </row>
    <row r="27" spans="1:18" x14ac:dyDescent="0.25">
      <c r="A27">
        <v>1</v>
      </c>
      <c r="B27">
        <f>B4-B19</f>
        <v>0.42745</v>
      </c>
      <c r="C27">
        <f t="shared" ref="C27:I30" si="3">C4-C19</f>
        <v>4.9000000000000002E-2</v>
      </c>
      <c r="D27">
        <f t="shared" si="3"/>
        <v>0.52080000000000004</v>
      </c>
      <c r="E27">
        <f t="shared" si="3"/>
        <v>4.9000000000000002E-2</v>
      </c>
      <c r="F27">
        <f t="shared" si="3"/>
        <v>0.76379999999999992</v>
      </c>
      <c r="G27">
        <f t="shared" si="3"/>
        <v>9.8000000000000004E-2</v>
      </c>
      <c r="H27">
        <f t="shared" si="3"/>
        <v>1.0508</v>
      </c>
      <c r="I27">
        <f t="shared" si="3"/>
        <v>0.11735999999999999</v>
      </c>
    </row>
    <row r="28" spans="1:18" x14ac:dyDescent="0.25">
      <c r="A28">
        <v>2</v>
      </c>
      <c r="B28">
        <f>B5-B20</f>
        <v>0.59339999999999993</v>
      </c>
      <c r="C28">
        <f t="shared" si="3"/>
        <v>6.93E-2</v>
      </c>
      <c r="D28">
        <f t="shared" si="3"/>
        <v>0.64175000000000004</v>
      </c>
      <c r="E28">
        <f t="shared" si="3"/>
        <v>6.93E-2</v>
      </c>
      <c r="F28">
        <f t="shared" si="3"/>
        <v>0.86799999999999999</v>
      </c>
      <c r="G28">
        <f t="shared" si="3"/>
        <v>6.8600000000000008E-2</v>
      </c>
      <c r="H28">
        <f t="shared" si="3"/>
        <v>1.22715</v>
      </c>
      <c r="I28">
        <f t="shared" si="3"/>
        <v>6.93E-2</v>
      </c>
    </row>
    <row r="29" spans="1:18" x14ac:dyDescent="0.25">
      <c r="A29">
        <v>3</v>
      </c>
      <c r="B29">
        <f>B6-B21</f>
        <v>0.64600000000000002</v>
      </c>
      <c r="C29">
        <f t="shared" si="3"/>
        <v>6.93E-2</v>
      </c>
      <c r="D29">
        <f t="shared" si="3"/>
        <v>0.66554999999999997</v>
      </c>
      <c r="E29">
        <f t="shared" si="3"/>
        <v>6.93E-2</v>
      </c>
      <c r="F29">
        <f t="shared" si="3"/>
        <v>0.84049999999999991</v>
      </c>
      <c r="G29">
        <f t="shared" si="3"/>
        <v>6.8600000000000008E-2</v>
      </c>
      <c r="H29">
        <f t="shared" si="3"/>
        <v>1.1911</v>
      </c>
      <c r="I29">
        <f t="shared" si="3"/>
        <v>6.93E-2</v>
      </c>
    </row>
    <row r="30" spans="1:18" x14ac:dyDescent="0.25">
      <c r="A30">
        <v>4</v>
      </c>
      <c r="B30">
        <f>B7-B22</f>
        <v>0.67759999999999998</v>
      </c>
      <c r="C30">
        <f t="shared" si="3"/>
        <v>7.9200000000000007E-2</v>
      </c>
      <c r="D30">
        <f t="shared" si="3"/>
        <v>0.623</v>
      </c>
      <c r="E30">
        <f t="shared" si="3"/>
        <v>7.9200000000000007E-2</v>
      </c>
      <c r="F30">
        <f t="shared" si="3"/>
        <v>0.81589999999999996</v>
      </c>
      <c r="G30">
        <f t="shared" si="3"/>
        <v>7.9200000000000007E-2</v>
      </c>
      <c r="H30">
        <f t="shared" si="3"/>
        <v>1.1266</v>
      </c>
      <c r="I30">
        <f t="shared" si="3"/>
        <v>7.9200000000000007E-2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9"/>
  <sheetViews>
    <sheetView workbookViewId="0">
      <selection activeCell="K22" sqref="K22"/>
    </sheetView>
  </sheetViews>
  <sheetFormatPr defaultRowHeight="13.8" x14ac:dyDescent="0.25"/>
  <cols>
    <col min="9" max="9" width="14.77734375" customWidth="1"/>
  </cols>
  <sheetData>
    <row r="2" spans="2:12" ht="15.6" x14ac:dyDescent="0.3">
      <c r="I2" s="12"/>
      <c r="J2" s="13" t="s">
        <v>46</v>
      </c>
      <c r="K2" s="13" t="s">
        <v>47</v>
      </c>
      <c r="L2" s="13" t="s">
        <v>48</v>
      </c>
    </row>
    <row r="3" spans="2:12" ht="16.2" x14ac:dyDescent="0.3">
      <c r="I3" s="26" t="s">
        <v>89</v>
      </c>
      <c r="J3" s="14">
        <v>40</v>
      </c>
      <c r="K3" s="14">
        <v>70</v>
      </c>
      <c r="L3" s="14">
        <v>100</v>
      </c>
    </row>
    <row r="4" spans="2:12" ht="16.2" x14ac:dyDescent="0.3">
      <c r="B4" s="6"/>
      <c r="C4" s="8" t="s">
        <v>95</v>
      </c>
      <c r="D4" s="8" t="s">
        <v>96</v>
      </c>
      <c r="E4" s="8" t="s">
        <v>97</v>
      </c>
      <c r="F4" s="8" t="s">
        <v>98</v>
      </c>
      <c r="G4" s="8" t="s">
        <v>42</v>
      </c>
      <c r="I4" s="26" t="s">
        <v>91</v>
      </c>
      <c r="J4" s="14">
        <v>5</v>
      </c>
      <c r="K4" s="14">
        <v>5</v>
      </c>
      <c r="L4" s="14">
        <v>5</v>
      </c>
    </row>
    <row r="5" spans="2:12" ht="18" x14ac:dyDescent="0.4">
      <c r="B5" s="9" t="s">
        <v>43</v>
      </c>
      <c r="C5" s="7">
        <f>40*72/180</f>
        <v>16</v>
      </c>
      <c r="D5" s="10">
        <f>2*(28/132)</f>
        <v>0.42424242424242425</v>
      </c>
      <c r="E5" s="7">
        <f>5*0.975</f>
        <v>4.875</v>
      </c>
      <c r="F5" s="7">
        <f>5-E5</f>
        <v>0.125</v>
      </c>
      <c r="G5" s="11">
        <f>(C5+E5)/(D5+F5)</f>
        <v>38.006896551724132</v>
      </c>
      <c r="I5" s="27" t="s">
        <v>90</v>
      </c>
      <c r="J5" s="14">
        <v>2</v>
      </c>
      <c r="K5" s="14">
        <v>2</v>
      </c>
      <c r="L5" s="14">
        <v>2</v>
      </c>
    </row>
    <row r="6" spans="2:12" ht="16.2" x14ac:dyDescent="0.3">
      <c r="B6" s="9" t="s">
        <v>44</v>
      </c>
      <c r="C6" s="7">
        <f>70*72/180</f>
        <v>28</v>
      </c>
      <c r="D6" s="10">
        <f>2*(28/132)</f>
        <v>0.42424242424242425</v>
      </c>
      <c r="E6" s="7">
        <f>5*0.975</f>
        <v>4.875</v>
      </c>
      <c r="F6" s="7">
        <f>5-E6</f>
        <v>0.125</v>
      </c>
      <c r="G6" s="11">
        <f>(C6+E6)/(D6+F6)</f>
        <v>59.855172413793099</v>
      </c>
      <c r="I6" s="26" t="s">
        <v>92</v>
      </c>
      <c r="J6" s="14">
        <v>2</v>
      </c>
      <c r="K6" s="14">
        <v>2</v>
      </c>
      <c r="L6" s="14">
        <v>2</v>
      </c>
    </row>
    <row r="7" spans="2:12" ht="16.2" x14ac:dyDescent="0.3">
      <c r="B7" s="9" t="s">
        <v>45</v>
      </c>
      <c r="C7" s="7">
        <f>100*72/180</f>
        <v>40</v>
      </c>
      <c r="D7" s="10">
        <f>2*(28/132)</f>
        <v>0.42424242424242425</v>
      </c>
      <c r="E7" s="7">
        <f>5*0.975</f>
        <v>4.875</v>
      </c>
      <c r="F7" s="7">
        <f>5-E7</f>
        <v>0.125</v>
      </c>
      <c r="G7" s="11">
        <f>(C7+E7)/(D7+F7)</f>
        <v>81.703448275862058</v>
      </c>
      <c r="I7" s="26" t="s">
        <v>93</v>
      </c>
      <c r="J7" s="14">
        <v>2</v>
      </c>
      <c r="K7" s="14">
        <v>2</v>
      </c>
      <c r="L7" s="14">
        <v>2</v>
      </c>
    </row>
    <row r="8" spans="2:12" ht="16.2" x14ac:dyDescent="0.3">
      <c r="I8" s="26" t="s">
        <v>94</v>
      </c>
      <c r="J8" s="14">
        <v>0.5</v>
      </c>
      <c r="K8" s="14">
        <v>0.5</v>
      </c>
      <c r="L8" s="14">
        <v>0.5</v>
      </c>
    </row>
    <row r="11" spans="2:12" ht="16.2" x14ac:dyDescent="0.3">
      <c r="B11" s="6"/>
      <c r="C11" s="8" t="s">
        <v>95</v>
      </c>
      <c r="D11" s="8" t="s">
        <v>96</v>
      </c>
      <c r="E11" s="8" t="s">
        <v>97</v>
      </c>
      <c r="F11" s="8" t="s">
        <v>98</v>
      </c>
      <c r="G11" s="8" t="s">
        <v>42</v>
      </c>
      <c r="I11" s="12" t="s">
        <v>49</v>
      </c>
      <c r="J11" s="13" t="s">
        <v>50</v>
      </c>
      <c r="K11" s="13" t="s">
        <v>51</v>
      </c>
      <c r="L11" s="15" t="s">
        <v>52</v>
      </c>
    </row>
    <row r="12" spans="2:12" ht="16.2" x14ac:dyDescent="0.3">
      <c r="B12" s="9" t="s">
        <v>53</v>
      </c>
      <c r="C12" s="7">
        <f>40*72/180</f>
        <v>16</v>
      </c>
      <c r="D12" s="10">
        <f>0.5*(28/132)</f>
        <v>0.10606060606060606</v>
      </c>
      <c r="E12" s="7"/>
      <c r="F12" s="7"/>
      <c r="G12" s="11">
        <f>(C12+E12)/(D12+F12)</f>
        <v>150.85714285714286</v>
      </c>
      <c r="I12" s="26" t="s">
        <v>89</v>
      </c>
      <c r="J12" s="14">
        <v>40</v>
      </c>
      <c r="K12" s="14">
        <v>0.8</v>
      </c>
      <c r="L12" s="14"/>
    </row>
    <row r="13" spans="2:12" ht="16.2" x14ac:dyDescent="0.3">
      <c r="B13" s="9" t="s">
        <v>54</v>
      </c>
      <c r="C13" s="7">
        <v>0.8</v>
      </c>
      <c r="D13" s="10">
        <v>0.13500000000000001</v>
      </c>
      <c r="E13" s="7"/>
      <c r="F13" s="7"/>
      <c r="G13" s="11">
        <f>(C13+E13)/(D13+F13)</f>
        <v>5.9259259259259256</v>
      </c>
      <c r="I13" s="26" t="s">
        <v>91</v>
      </c>
      <c r="J13" s="14"/>
      <c r="K13" s="14"/>
      <c r="L13" s="14"/>
    </row>
    <row r="14" spans="2:12" ht="18" x14ac:dyDescent="0.4">
      <c r="B14" s="9" t="s">
        <v>55</v>
      </c>
      <c r="C14" s="7">
        <f>C12*4+C13*1</f>
        <v>64.8</v>
      </c>
      <c r="D14" s="7">
        <f>D12*4+D13*1</f>
        <v>0.55924242424242432</v>
      </c>
      <c r="E14" s="7"/>
      <c r="F14" s="7"/>
      <c r="G14" s="11">
        <f>(C14+E14)/(D14+F14)</f>
        <v>115.87103765917094</v>
      </c>
      <c r="I14" s="27" t="s">
        <v>90</v>
      </c>
      <c r="J14" s="14">
        <v>0.5</v>
      </c>
      <c r="K14" s="14"/>
      <c r="L14" s="14"/>
    </row>
    <row r="15" spans="2:12" ht="16.2" x14ac:dyDescent="0.3">
      <c r="C15">
        <f>C14/5</f>
        <v>12.959999999999999</v>
      </c>
      <c r="I15" s="26" t="s">
        <v>92</v>
      </c>
      <c r="J15" s="14"/>
      <c r="K15" s="14"/>
      <c r="L15" s="14"/>
    </row>
    <row r="16" spans="2:12" ht="16.2" x14ac:dyDescent="0.3">
      <c r="B16" s="6"/>
      <c r="C16" s="8" t="s">
        <v>95</v>
      </c>
      <c r="D16" s="8" t="s">
        <v>96</v>
      </c>
      <c r="E16" s="8" t="s">
        <v>97</v>
      </c>
      <c r="F16" s="8" t="s">
        <v>98</v>
      </c>
      <c r="G16" s="8" t="s">
        <v>42</v>
      </c>
      <c r="I16" s="26" t="s">
        <v>93</v>
      </c>
      <c r="J16" s="14"/>
      <c r="K16" s="14"/>
      <c r="L16" s="14"/>
    </row>
    <row r="17" spans="2:12" ht="16.2" x14ac:dyDescent="0.3">
      <c r="B17" s="9" t="s">
        <v>43</v>
      </c>
      <c r="C17" s="7">
        <f>40*72/180</f>
        <v>16</v>
      </c>
      <c r="D17" s="10">
        <f>2*(28/132)</f>
        <v>0.42424242424242425</v>
      </c>
      <c r="E17" s="7">
        <f>5*0.975</f>
        <v>4.875</v>
      </c>
      <c r="F17" s="7">
        <f>5-E17</f>
        <v>0.125</v>
      </c>
      <c r="G17" s="11">
        <f>(C17+E17)/(D17+F17)</f>
        <v>38.006896551724132</v>
      </c>
      <c r="I17" s="26" t="s">
        <v>94</v>
      </c>
      <c r="J17" s="14"/>
      <c r="K17" s="14"/>
      <c r="L17" s="14"/>
    </row>
    <row r="18" spans="2:12" ht="15.6" x14ac:dyDescent="0.3">
      <c r="B18" s="9" t="s">
        <v>44</v>
      </c>
      <c r="C18" s="7">
        <f>70*72/180</f>
        <v>28</v>
      </c>
      <c r="D18" s="10">
        <f>2*(28/132)</f>
        <v>0.42424242424242425</v>
      </c>
      <c r="E18" s="7">
        <f>5*0.975</f>
        <v>4.875</v>
      </c>
      <c r="F18" s="7">
        <f>5-E18</f>
        <v>0.125</v>
      </c>
      <c r="G18" s="11">
        <f>(C18+E18)/(D18+F18)</f>
        <v>59.855172413793099</v>
      </c>
    </row>
    <row r="19" spans="2:12" ht="15.6" x14ac:dyDescent="0.3">
      <c r="B19" s="9" t="s">
        <v>45</v>
      </c>
      <c r="C19" s="7">
        <f>100*72/180</f>
        <v>40</v>
      </c>
      <c r="D19" s="10">
        <f>2*(28/132)</f>
        <v>0.42424242424242425</v>
      </c>
      <c r="E19" s="7">
        <f>5*0.975</f>
        <v>4.875</v>
      </c>
      <c r="F19" s="7">
        <f>5-E19</f>
        <v>0.125</v>
      </c>
      <c r="G19" s="11">
        <f>(C19+E19)/(D19+F19)</f>
        <v>81.703448275862058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25"/>
  <sheetViews>
    <sheetView workbookViewId="0">
      <selection activeCell="L29" sqref="L29"/>
    </sheetView>
  </sheetViews>
  <sheetFormatPr defaultRowHeight="13.8" x14ac:dyDescent="0.25"/>
  <sheetData>
    <row r="3" spans="2:14" x14ac:dyDescent="0.25">
      <c r="C3" t="s">
        <v>29</v>
      </c>
      <c r="G3" t="s">
        <v>33</v>
      </c>
      <c r="L3" t="s">
        <v>34</v>
      </c>
    </row>
    <row r="5" spans="2:14" x14ac:dyDescent="0.25">
      <c r="B5" t="s">
        <v>14</v>
      </c>
      <c r="C5">
        <v>5</v>
      </c>
      <c r="D5">
        <v>0.6</v>
      </c>
      <c r="G5" t="s">
        <v>14</v>
      </c>
      <c r="L5" t="s">
        <v>14</v>
      </c>
    </row>
    <row r="6" spans="2:14" x14ac:dyDescent="0.25">
      <c r="B6" t="s">
        <v>25</v>
      </c>
      <c r="C6">
        <v>45</v>
      </c>
      <c r="D6">
        <v>2</v>
      </c>
      <c r="G6" t="s">
        <v>31</v>
      </c>
      <c r="H6">
        <v>11</v>
      </c>
      <c r="I6">
        <v>0.6</v>
      </c>
      <c r="L6" t="s">
        <v>31</v>
      </c>
      <c r="M6">
        <v>23</v>
      </c>
      <c r="N6">
        <v>2</v>
      </c>
    </row>
    <row r="7" spans="2:14" x14ac:dyDescent="0.25">
      <c r="B7" t="s">
        <v>26</v>
      </c>
      <c r="C7">
        <v>43</v>
      </c>
      <c r="D7">
        <v>4</v>
      </c>
      <c r="G7" t="s">
        <v>32</v>
      </c>
      <c r="H7">
        <v>39</v>
      </c>
      <c r="I7">
        <v>5</v>
      </c>
      <c r="L7" t="s">
        <v>32</v>
      </c>
      <c r="M7">
        <v>78</v>
      </c>
      <c r="N7">
        <v>7</v>
      </c>
    </row>
    <row r="8" spans="2:14" x14ac:dyDescent="0.25">
      <c r="B8" t="s">
        <v>27</v>
      </c>
    </row>
    <row r="9" spans="2:14" x14ac:dyDescent="0.25">
      <c r="B9" t="s">
        <v>28</v>
      </c>
    </row>
    <row r="13" spans="2:14" x14ac:dyDescent="0.25">
      <c r="B13" t="s">
        <v>14</v>
      </c>
      <c r="C13">
        <v>5</v>
      </c>
      <c r="D13">
        <v>0.6</v>
      </c>
    </row>
    <row r="14" spans="2:14" x14ac:dyDescent="0.25">
      <c r="C14" t="s">
        <v>30</v>
      </c>
      <c r="D14" t="s">
        <v>30</v>
      </c>
    </row>
    <row r="15" spans="2:14" x14ac:dyDescent="0.25">
      <c r="C15" t="s">
        <v>30</v>
      </c>
      <c r="D15" t="s">
        <v>30</v>
      </c>
    </row>
    <row r="18" spans="3:4" x14ac:dyDescent="0.25">
      <c r="C18">
        <v>45</v>
      </c>
      <c r="D18">
        <v>2</v>
      </c>
    </row>
    <row r="19" spans="3:4" x14ac:dyDescent="0.25">
      <c r="C19">
        <v>11</v>
      </c>
      <c r="D19">
        <v>0.6</v>
      </c>
    </row>
    <row r="20" spans="3:4" x14ac:dyDescent="0.25">
      <c r="C20">
        <v>23</v>
      </c>
      <c r="D20">
        <v>2</v>
      </c>
    </row>
    <row r="23" spans="3:4" x14ac:dyDescent="0.25">
      <c r="C23">
        <v>43</v>
      </c>
      <c r="D23">
        <v>4</v>
      </c>
    </row>
    <row r="24" spans="3:4" x14ac:dyDescent="0.25">
      <c r="C24">
        <v>39</v>
      </c>
      <c r="D24">
        <v>5</v>
      </c>
    </row>
    <row r="25" spans="3:4" x14ac:dyDescent="0.25">
      <c r="C25">
        <v>78</v>
      </c>
      <c r="D25">
        <v>7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7"/>
  <sheetViews>
    <sheetView workbookViewId="0">
      <selection activeCell="I31" sqref="I31"/>
    </sheetView>
  </sheetViews>
  <sheetFormatPr defaultRowHeight="13.8" x14ac:dyDescent="0.25"/>
  <cols>
    <col min="1" max="1" width="16.33203125" customWidth="1"/>
  </cols>
  <sheetData>
    <row r="2" spans="1:21" x14ac:dyDescent="0.25">
      <c r="B2">
        <v>0</v>
      </c>
      <c r="C2">
        <v>12</v>
      </c>
      <c r="D2">
        <v>1.3</v>
      </c>
      <c r="E2">
        <v>12</v>
      </c>
      <c r="F2">
        <v>2</v>
      </c>
      <c r="G2">
        <v>17</v>
      </c>
      <c r="H2">
        <v>2.2999999999999998</v>
      </c>
      <c r="I2">
        <v>11</v>
      </c>
      <c r="J2">
        <v>2</v>
      </c>
    </row>
    <row r="3" spans="1:21" x14ac:dyDescent="0.25">
      <c r="B3">
        <v>2</v>
      </c>
      <c r="C3">
        <v>15</v>
      </c>
      <c r="D3">
        <v>1.4</v>
      </c>
      <c r="E3">
        <v>22</v>
      </c>
      <c r="F3">
        <v>1.2</v>
      </c>
      <c r="G3">
        <v>35</v>
      </c>
      <c r="H3">
        <v>1.8</v>
      </c>
      <c r="I3">
        <v>28</v>
      </c>
      <c r="J3">
        <v>1.5</v>
      </c>
    </row>
    <row r="4" spans="1:21" x14ac:dyDescent="0.25">
      <c r="B4">
        <v>4</v>
      </c>
      <c r="C4">
        <v>22</v>
      </c>
      <c r="D4">
        <v>1.6</v>
      </c>
      <c r="E4">
        <v>20</v>
      </c>
      <c r="F4">
        <v>1.4</v>
      </c>
      <c r="G4">
        <v>45</v>
      </c>
      <c r="H4">
        <v>2.5</v>
      </c>
      <c r="I4">
        <v>34</v>
      </c>
      <c r="J4">
        <v>2.1</v>
      </c>
    </row>
    <row r="5" spans="1:21" x14ac:dyDescent="0.25">
      <c r="B5">
        <v>6</v>
      </c>
      <c r="C5">
        <v>18</v>
      </c>
      <c r="D5">
        <v>1.3</v>
      </c>
      <c r="E5">
        <v>22</v>
      </c>
      <c r="F5">
        <v>1.2</v>
      </c>
      <c r="G5">
        <v>43</v>
      </c>
      <c r="H5">
        <v>2.2999999999999998</v>
      </c>
      <c r="I5">
        <v>30</v>
      </c>
      <c r="J5">
        <v>1.7</v>
      </c>
    </row>
    <row r="6" spans="1:21" x14ac:dyDescent="0.25">
      <c r="B6">
        <v>8</v>
      </c>
      <c r="C6">
        <v>15</v>
      </c>
      <c r="D6">
        <v>1.2</v>
      </c>
      <c r="E6">
        <v>18</v>
      </c>
      <c r="F6">
        <v>1.5</v>
      </c>
      <c r="G6">
        <v>41.5</v>
      </c>
      <c r="H6">
        <v>2</v>
      </c>
      <c r="I6">
        <v>29</v>
      </c>
      <c r="J6">
        <v>1.3</v>
      </c>
      <c r="M6" t="s">
        <v>10</v>
      </c>
    </row>
    <row r="8" spans="1:21" x14ac:dyDescent="0.25">
      <c r="A8" t="s">
        <v>19</v>
      </c>
      <c r="B8">
        <v>0</v>
      </c>
      <c r="C8">
        <v>0.114</v>
      </c>
      <c r="D8">
        <v>2E-3</v>
      </c>
      <c r="E8">
        <v>0.18049999999999999</v>
      </c>
      <c r="F8">
        <v>0.01</v>
      </c>
      <c r="G8">
        <v>0.33150000000000002</v>
      </c>
      <c r="H8">
        <v>0.04</v>
      </c>
      <c r="I8">
        <v>2.9000000000000001E-2</v>
      </c>
      <c r="J8">
        <v>0.01</v>
      </c>
    </row>
    <row r="9" spans="1:21" x14ac:dyDescent="0.25">
      <c r="B9">
        <v>2</v>
      </c>
      <c r="C9">
        <v>6.28</v>
      </c>
      <c r="D9">
        <v>0.28283999999999998</v>
      </c>
      <c r="E9">
        <v>5.64</v>
      </c>
      <c r="F9">
        <v>2.828E-2</v>
      </c>
      <c r="G9">
        <v>8.82</v>
      </c>
      <c r="H9">
        <v>8.4849999999999995E-2</v>
      </c>
      <c r="I9">
        <v>3.33</v>
      </c>
      <c r="J9">
        <v>0.21213000000000001</v>
      </c>
    </row>
    <row r="10" spans="1:21" x14ac:dyDescent="0.25">
      <c r="B10">
        <v>4</v>
      </c>
      <c r="C10">
        <v>6.46</v>
      </c>
      <c r="D10">
        <v>0.16971</v>
      </c>
      <c r="E10">
        <v>6.18</v>
      </c>
      <c r="F10">
        <v>0.16971</v>
      </c>
      <c r="G10">
        <v>10.06</v>
      </c>
      <c r="H10">
        <v>0.48082999999999998</v>
      </c>
      <c r="I10">
        <v>3.87</v>
      </c>
      <c r="J10">
        <v>0.52325999999999995</v>
      </c>
    </row>
    <row r="11" spans="1:21" x14ac:dyDescent="0.25">
      <c r="B11">
        <v>6</v>
      </c>
      <c r="C11">
        <v>7.64</v>
      </c>
      <c r="D11">
        <v>2.828E-2</v>
      </c>
      <c r="E11">
        <v>6.59</v>
      </c>
      <c r="F11">
        <v>0.24041999999999999</v>
      </c>
      <c r="G11">
        <v>11.75</v>
      </c>
      <c r="H11">
        <v>0.35354999999999998</v>
      </c>
      <c r="I11">
        <v>4.75</v>
      </c>
      <c r="J11">
        <v>0.80610000000000004</v>
      </c>
    </row>
    <row r="12" spans="1:21" x14ac:dyDescent="0.25">
      <c r="B12">
        <v>8</v>
      </c>
      <c r="C12">
        <v>7.5135699999999996</v>
      </c>
      <c r="D12">
        <v>2.7820000000000001E-2</v>
      </c>
      <c r="E12">
        <v>5.6262999999999996</v>
      </c>
      <c r="F12">
        <v>0.20526</v>
      </c>
      <c r="G12">
        <v>10.862220000000001</v>
      </c>
      <c r="H12">
        <v>0.32684000000000002</v>
      </c>
      <c r="I12">
        <v>4.3232900000000001</v>
      </c>
      <c r="J12">
        <v>0.73368999999999995</v>
      </c>
    </row>
    <row r="14" spans="1:21" x14ac:dyDescent="0.25">
      <c r="A14" t="s">
        <v>7</v>
      </c>
      <c r="B14">
        <v>0</v>
      </c>
      <c r="C14">
        <f>C2*C8/100</f>
        <v>1.3680000000000001E-2</v>
      </c>
      <c r="D14">
        <f t="shared" ref="D14:J14" si="0">D2*D8/100</f>
        <v>2.6000000000000002E-5</v>
      </c>
      <c r="E14">
        <f t="shared" si="0"/>
        <v>2.1659999999999999E-2</v>
      </c>
      <c r="F14">
        <f t="shared" si="0"/>
        <v>2.0000000000000001E-4</v>
      </c>
      <c r="G14">
        <f t="shared" si="0"/>
        <v>5.6355000000000002E-2</v>
      </c>
      <c r="H14">
        <f t="shared" si="0"/>
        <v>9.2000000000000003E-4</v>
      </c>
      <c r="I14">
        <f t="shared" si="0"/>
        <v>3.1900000000000001E-3</v>
      </c>
      <c r="J14">
        <f t="shared" si="0"/>
        <v>2.0000000000000001E-4</v>
      </c>
      <c r="M14">
        <v>2.6000000000000002E-5</v>
      </c>
      <c r="N14">
        <v>2.0000000000000001E-4</v>
      </c>
      <c r="O14">
        <v>9.2000000000000003E-4</v>
      </c>
      <c r="P14">
        <v>2.0000000000000001E-4</v>
      </c>
      <c r="R14">
        <f>M14*1000</f>
        <v>2.6000000000000002E-2</v>
      </c>
      <c r="S14">
        <f t="shared" ref="S14:U14" si="1">N14*1000</f>
        <v>0.2</v>
      </c>
      <c r="T14">
        <f t="shared" si="1"/>
        <v>0.92</v>
      </c>
      <c r="U14">
        <f t="shared" si="1"/>
        <v>0.2</v>
      </c>
    </row>
    <row r="15" spans="1:21" x14ac:dyDescent="0.25">
      <c r="B15">
        <v>2</v>
      </c>
      <c r="C15">
        <f t="shared" ref="C15:J18" si="2">C3*C9/100</f>
        <v>0.94200000000000006</v>
      </c>
      <c r="D15">
        <f t="shared" si="2"/>
        <v>3.9597599999999997E-3</v>
      </c>
      <c r="E15">
        <f t="shared" si="2"/>
        <v>1.2407999999999999</v>
      </c>
      <c r="F15">
        <f t="shared" si="2"/>
        <v>3.3936000000000003E-4</v>
      </c>
      <c r="G15">
        <f t="shared" si="2"/>
        <v>3.0869999999999997</v>
      </c>
      <c r="H15">
        <f t="shared" si="2"/>
        <v>1.5273000000000001E-3</v>
      </c>
      <c r="I15">
        <f t="shared" si="2"/>
        <v>0.93240000000000012</v>
      </c>
      <c r="J15">
        <f t="shared" si="2"/>
        <v>3.1819500000000002E-3</v>
      </c>
      <c r="M15">
        <v>3.9597599999999997E-3</v>
      </c>
      <c r="N15">
        <v>3.3936000000000003E-4</v>
      </c>
      <c r="O15">
        <v>1.5273000000000001E-3</v>
      </c>
      <c r="P15">
        <v>3.1819500000000002E-3</v>
      </c>
      <c r="R15">
        <f>M15*10</f>
        <v>3.9597599999999997E-2</v>
      </c>
      <c r="S15">
        <f t="shared" ref="S15:U16" si="3">N15*10</f>
        <v>3.3936000000000001E-3</v>
      </c>
      <c r="T15">
        <f t="shared" si="3"/>
        <v>1.5273000000000002E-2</v>
      </c>
      <c r="U15">
        <f t="shared" si="3"/>
        <v>3.1819500000000001E-2</v>
      </c>
    </row>
    <row r="16" spans="1:21" x14ac:dyDescent="0.25">
      <c r="B16">
        <v>4</v>
      </c>
      <c r="C16">
        <f t="shared" si="2"/>
        <v>1.4212</v>
      </c>
      <c r="D16">
        <f t="shared" si="2"/>
        <v>2.71536E-3</v>
      </c>
      <c r="E16">
        <f t="shared" si="2"/>
        <v>1.236</v>
      </c>
      <c r="F16">
        <f t="shared" si="2"/>
        <v>2.3759399999999996E-3</v>
      </c>
      <c r="G16">
        <f t="shared" si="2"/>
        <v>4.5270000000000001</v>
      </c>
      <c r="H16">
        <f t="shared" si="2"/>
        <v>1.202075E-2</v>
      </c>
      <c r="I16">
        <f t="shared" si="2"/>
        <v>1.3158000000000001</v>
      </c>
      <c r="J16">
        <f t="shared" si="2"/>
        <v>1.098846E-2</v>
      </c>
      <c r="M16">
        <v>2.71536E-3</v>
      </c>
      <c r="N16">
        <v>2.3759399999999996E-3</v>
      </c>
      <c r="O16">
        <v>1.202075E-2</v>
      </c>
      <c r="P16">
        <v>1.098846E-2</v>
      </c>
      <c r="R16">
        <f>M16*10</f>
        <v>2.71536E-2</v>
      </c>
      <c r="S16">
        <f t="shared" si="3"/>
        <v>2.3759399999999996E-2</v>
      </c>
      <c r="T16">
        <f t="shared" si="3"/>
        <v>0.12020749999999999</v>
      </c>
      <c r="U16">
        <f t="shared" si="3"/>
        <v>0.1098846</v>
      </c>
    </row>
    <row r="17" spans="1:21" x14ac:dyDescent="0.25">
      <c r="B17">
        <v>6</v>
      </c>
      <c r="C17">
        <f t="shared" si="2"/>
        <v>1.3751999999999998</v>
      </c>
      <c r="D17">
        <f t="shared" si="2"/>
        <v>3.6763999999999997E-4</v>
      </c>
      <c r="E17">
        <f t="shared" si="2"/>
        <v>1.4498</v>
      </c>
      <c r="F17">
        <f t="shared" si="2"/>
        <v>2.8850399999999997E-3</v>
      </c>
      <c r="G17">
        <f t="shared" si="2"/>
        <v>5.0525000000000002</v>
      </c>
      <c r="H17">
        <f t="shared" si="2"/>
        <v>8.1316499999999989E-3</v>
      </c>
      <c r="I17">
        <f t="shared" si="2"/>
        <v>1.425</v>
      </c>
      <c r="J17">
        <f t="shared" si="2"/>
        <v>1.3703700000000001E-2</v>
      </c>
      <c r="M17">
        <v>3.6763999999999997E-4</v>
      </c>
      <c r="N17">
        <v>2.8850399999999997E-3</v>
      </c>
      <c r="O17">
        <v>8.1316499999999989E-3</v>
      </c>
      <c r="P17">
        <v>1.3703700000000001E-2</v>
      </c>
      <c r="R17">
        <f>M17*100</f>
        <v>3.6763999999999998E-2</v>
      </c>
      <c r="S17">
        <f t="shared" ref="S17" si="4">N17*100</f>
        <v>0.28850399999999998</v>
      </c>
      <c r="T17">
        <f>O17*10</f>
        <v>8.1316499999999986E-2</v>
      </c>
      <c r="U17">
        <f>P17*10</f>
        <v>0.13703700000000002</v>
      </c>
    </row>
    <row r="18" spans="1:21" x14ac:dyDescent="0.25">
      <c r="B18">
        <v>8</v>
      </c>
      <c r="C18">
        <f t="shared" si="2"/>
        <v>1.1270354999999999</v>
      </c>
      <c r="D18">
        <f t="shared" si="2"/>
        <v>3.3383999999999996E-4</v>
      </c>
      <c r="E18">
        <f t="shared" si="2"/>
        <v>1.012734</v>
      </c>
      <c r="F18">
        <f t="shared" si="2"/>
        <v>3.0788999999999999E-3</v>
      </c>
      <c r="G18">
        <f t="shared" si="2"/>
        <v>4.5078213000000007</v>
      </c>
      <c r="H18">
        <f t="shared" si="2"/>
        <v>6.5368000000000006E-3</v>
      </c>
      <c r="I18">
        <f t="shared" si="2"/>
        <v>1.2537541000000001</v>
      </c>
      <c r="J18">
        <f t="shared" si="2"/>
        <v>9.5379699999999998E-3</v>
      </c>
      <c r="M18">
        <v>3.3383999999999996E-4</v>
      </c>
      <c r="N18">
        <v>3.0788999999999999E-3</v>
      </c>
      <c r="O18">
        <v>6.5368000000000006E-3</v>
      </c>
      <c r="P18">
        <v>9.5379699999999998E-3</v>
      </c>
      <c r="R18">
        <f t="shared" ref="R18" si="5">M18*1000</f>
        <v>0.33383999999999997</v>
      </c>
      <c r="S18">
        <f>N18*10</f>
        <v>3.0788999999999997E-2</v>
      </c>
      <c r="T18">
        <f t="shared" ref="T18:U18" si="6">O18*10</f>
        <v>6.5368000000000009E-2</v>
      </c>
      <c r="U18">
        <f t="shared" si="6"/>
        <v>9.5379699999999998E-2</v>
      </c>
    </row>
    <row r="21" spans="1:21" x14ac:dyDescent="0.25">
      <c r="C21" t="s">
        <v>10</v>
      </c>
      <c r="E21" t="s">
        <v>11</v>
      </c>
      <c r="G21" t="s">
        <v>8</v>
      </c>
      <c r="I21" t="s">
        <v>9</v>
      </c>
    </row>
    <row r="23" spans="1:21" x14ac:dyDescent="0.25">
      <c r="A23" t="s">
        <v>20</v>
      </c>
      <c r="B23">
        <v>0</v>
      </c>
      <c r="C23">
        <f>C8-C14</f>
        <v>0.10032000000000001</v>
      </c>
      <c r="D23">
        <f t="shared" ref="D23:J23" si="7">D8-D14</f>
        <v>1.9740000000000001E-3</v>
      </c>
      <c r="E23">
        <f t="shared" si="7"/>
        <v>0.15883999999999998</v>
      </c>
      <c r="F23">
        <f t="shared" si="7"/>
        <v>9.7999999999999997E-3</v>
      </c>
      <c r="G23">
        <f t="shared" si="7"/>
        <v>0.27514500000000003</v>
      </c>
      <c r="H23">
        <f t="shared" si="7"/>
        <v>3.9080000000000004E-2</v>
      </c>
      <c r="I23">
        <f t="shared" si="7"/>
        <v>2.581E-2</v>
      </c>
      <c r="J23">
        <f t="shared" si="7"/>
        <v>9.7999999999999997E-3</v>
      </c>
    </row>
    <row r="24" spans="1:21" x14ac:dyDescent="0.25">
      <c r="B24">
        <v>2</v>
      </c>
      <c r="C24">
        <f t="shared" ref="C24:J27" si="8">C9-C15</f>
        <v>5.3380000000000001</v>
      </c>
      <c r="D24">
        <f t="shared" si="8"/>
        <v>0.27888024</v>
      </c>
      <c r="E24">
        <f t="shared" si="8"/>
        <v>4.3991999999999996</v>
      </c>
      <c r="F24">
        <f t="shared" si="8"/>
        <v>2.7940639999999999E-2</v>
      </c>
      <c r="G24">
        <f t="shared" si="8"/>
        <v>5.7330000000000005</v>
      </c>
      <c r="H24">
        <f t="shared" si="8"/>
        <v>8.33227E-2</v>
      </c>
      <c r="I24">
        <f t="shared" si="8"/>
        <v>2.3975999999999997</v>
      </c>
      <c r="J24">
        <f t="shared" si="8"/>
        <v>0.20894805000000002</v>
      </c>
    </row>
    <row r="25" spans="1:21" x14ac:dyDescent="0.25">
      <c r="B25">
        <v>4</v>
      </c>
      <c r="C25">
        <f t="shared" si="8"/>
        <v>5.0388000000000002</v>
      </c>
      <c r="D25">
        <f t="shared" si="8"/>
        <v>0.16699464</v>
      </c>
      <c r="E25">
        <f t="shared" si="8"/>
        <v>4.944</v>
      </c>
      <c r="F25">
        <f t="shared" si="8"/>
        <v>0.16733406000000001</v>
      </c>
      <c r="G25">
        <f t="shared" si="8"/>
        <v>5.5330000000000004</v>
      </c>
      <c r="H25">
        <f t="shared" si="8"/>
        <v>0.46880924999999996</v>
      </c>
      <c r="I25">
        <f t="shared" si="8"/>
        <v>2.5541999999999998</v>
      </c>
      <c r="J25">
        <f t="shared" si="8"/>
        <v>0.51227153999999997</v>
      </c>
    </row>
    <row r="26" spans="1:21" x14ac:dyDescent="0.25">
      <c r="B26">
        <v>6</v>
      </c>
      <c r="C26">
        <f t="shared" si="8"/>
        <v>6.2648000000000001</v>
      </c>
      <c r="D26">
        <f t="shared" si="8"/>
        <v>2.7912360000000001E-2</v>
      </c>
      <c r="E26">
        <f t="shared" si="8"/>
        <v>5.1402000000000001</v>
      </c>
      <c r="F26">
        <f t="shared" si="8"/>
        <v>0.23753495999999999</v>
      </c>
      <c r="G26">
        <f t="shared" si="8"/>
        <v>6.6974999999999998</v>
      </c>
      <c r="H26">
        <f t="shared" si="8"/>
        <v>0.34541834999999999</v>
      </c>
      <c r="I26">
        <f t="shared" si="8"/>
        <v>3.3250000000000002</v>
      </c>
      <c r="J26">
        <f t="shared" si="8"/>
        <v>0.79239630000000005</v>
      </c>
    </row>
    <row r="27" spans="1:21" x14ac:dyDescent="0.25">
      <c r="B27">
        <v>8</v>
      </c>
      <c r="C27">
        <f t="shared" si="8"/>
        <v>6.3865344999999998</v>
      </c>
      <c r="D27">
        <f t="shared" si="8"/>
        <v>2.7486160000000003E-2</v>
      </c>
      <c r="E27">
        <f t="shared" si="8"/>
        <v>4.6135659999999996</v>
      </c>
      <c r="F27">
        <f t="shared" si="8"/>
        <v>0.2021811</v>
      </c>
      <c r="G27">
        <f t="shared" si="8"/>
        <v>6.3543987</v>
      </c>
      <c r="H27">
        <f t="shared" si="8"/>
        <v>0.32030320000000001</v>
      </c>
      <c r="I27">
        <f t="shared" si="8"/>
        <v>3.0695359</v>
      </c>
      <c r="J27">
        <f t="shared" si="8"/>
        <v>0.72415202999999995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9"/>
  <sheetViews>
    <sheetView workbookViewId="0">
      <selection activeCell="E4" sqref="E4"/>
    </sheetView>
  </sheetViews>
  <sheetFormatPr defaultRowHeight="13.8" x14ac:dyDescent="0.25"/>
  <cols>
    <col min="4" max="4" width="10.77734375" customWidth="1"/>
    <col min="12" max="12" width="9.109375" bestFit="1" customWidth="1"/>
  </cols>
  <sheetData>
    <row r="2" spans="1:14" x14ac:dyDescent="0.25">
      <c r="C2" t="s">
        <v>1</v>
      </c>
      <c r="F2" t="s">
        <v>2</v>
      </c>
      <c r="I2" t="s">
        <v>3</v>
      </c>
      <c r="L2" t="s">
        <v>4</v>
      </c>
    </row>
    <row r="3" spans="1:14" x14ac:dyDescent="0.25">
      <c r="B3">
        <v>0</v>
      </c>
      <c r="C3">
        <v>83.35</v>
      </c>
      <c r="D3">
        <v>10</v>
      </c>
      <c r="E3">
        <f>C3/$C$3</f>
        <v>1</v>
      </c>
      <c r="F3">
        <v>103.95</v>
      </c>
      <c r="G3">
        <v>10</v>
      </c>
      <c r="I3">
        <v>550</v>
      </c>
      <c r="J3">
        <v>20</v>
      </c>
      <c r="L3">
        <v>1617</v>
      </c>
      <c r="M3">
        <v>50</v>
      </c>
    </row>
    <row r="4" spans="1:14" x14ac:dyDescent="0.25">
      <c r="B4">
        <v>1</v>
      </c>
      <c r="C4">
        <v>80</v>
      </c>
      <c r="D4">
        <v>7</v>
      </c>
      <c r="E4" s="1">
        <f>($C$3-C4)/$C$3</f>
        <v>4.0191961607678399E-2</v>
      </c>
      <c r="F4">
        <v>75.674999999999997</v>
      </c>
      <c r="G4">
        <v>6</v>
      </c>
      <c r="H4" s="1">
        <f>($F$3-F4)/$F$3</f>
        <v>0.27200577200577203</v>
      </c>
      <c r="I4">
        <v>265.97500000000002</v>
      </c>
      <c r="J4">
        <v>15</v>
      </c>
      <c r="K4" s="1">
        <f>($I$3-I4)/$I$3</f>
        <v>0.51640909090909082</v>
      </c>
      <c r="L4">
        <v>892.15</v>
      </c>
      <c r="M4">
        <v>44</v>
      </c>
      <c r="N4" s="1">
        <f>($L$3-L4)/$L$3</f>
        <v>0.44826839826839826</v>
      </c>
    </row>
    <row r="5" spans="1:14" x14ac:dyDescent="0.25">
      <c r="A5" t="s">
        <v>41</v>
      </c>
      <c r="B5">
        <v>2</v>
      </c>
      <c r="C5">
        <v>79.775000000000006</v>
      </c>
      <c r="D5">
        <v>7</v>
      </c>
      <c r="E5" s="1">
        <f t="shared" ref="E5:E7" si="0">($C$3-C5)/$C$3</f>
        <v>4.2891421715656734E-2</v>
      </c>
      <c r="F5">
        <v>54.15</v>
      </c>
      <c r="G5">
        <v>4</v>
      </c>
      <c r="H5" s="1">
        <f t="shared" ref="H5:H7" si="1">($F$3-F5)/$F$3</f>
        <v>0.4790764790764791</v>
      </c>
      <c r="I5">
        <v>187.42500000000001</v>
      </c>
      <c r="J5">
        <v>13</v>
      </c>
      <c r="K5" s="1">
        <f t="shared" ref="K5:K7" si="2">($I$3-I5)/$I$3</f>
        <v>0.65922727272727266</v>
      </c>
      <c r="L5">
        <v>667.45</v>
      </c>
      <c r="M5">
        <v>23</v>
      </c>
      <c r="N5" s="1">
        <f t="shared" ref="N5:N7" si="3">($L$3-L5)/$L$3</f>
        <v>0.58722943722943721</v>
      </c>
    </row>
    <row r="6" spans="1:14" x14ac:dyDescent="0.25">
      <c r="B6">
        <v>3</v>
      </c>
      <c r="C6">
        <v>78.3</v>
      </c>
      <c r="D6">
        <v>6</v>
      </c>
      <c r="E6" s="1">
        <f t="shared" si="0"/>
        <v>6.0587882423515267E-2</v>
      </c>
      <c r="F6">
        <v>35.842500000000001</v>
      </c>
      <c r="G6">
        <v>4</v>
      </c>
      <c r="H6" s="1">
        <f t="shared" si="1"/>
        <v>0.65519480519480522</v>
      </c>
      <c r="I6">
        <v>180.02500000000001</v>
      </c>
      <c r="J6">
        <v>16</v>
      </c>
      <c r="K6" s="1">
        <f t="shared" si="2"/>
        <v>0.67268181818181827</v>
      </c>
      <c r="L6">
        <v>614.70000000000005</v>
      </c>
      <c r="M6">
        <v>30</v>
      </c>
      <c r="N6" s="1">
        <f t="shared" si="3"/>
        <v>0.61985157699443416</v>
      </c>
    </row>
    <row r="7" spans="1:14" x14ac:dyDescent="0.25">
      <c r="B7">
        <v>4</v>
      </c>
      <c r="C7">
        <v>76.424999999999997</v>
      </c>
      <c r="D7">
        <v>5</v>
      </c>
      <c r="E7" s="1">
        <f t="shared" si="0"/>
        <v>8.30833833233353E-2</v>
      </c>
      <c r="F7">
        <v>37.552500000000002</v>
      </c>
      <c r="G7">
        <v>4</v>
      </c>
      <c r="H7" s="1">
        <f t="shared" si="1"/>
        <v>0.63874458874458884</v>
      </c>
      <c r="I7">
        <v>175.125</v>
      </c>
      <c r="J7">
        <v>14</v>
      </c>
      <c r="K7" s="1">
        <f t="shared" si="2"/>
        <v>0.68159090909090914</v>
      </c>
      <c r="L7">
        <v>565.45000000000005</v>
      </c>
      <c r="M7">
        <v>21</v>
      </c>
      <c r="N7" s="1">
        <f t="shared" si="3"/>
        <v>0.65030921459492885</v>
      </c>
    </row>
    <row r="9" spans="1:14" x14ac:dyDescent="0.25">
      <c r="B9">
        <v>1</v>
      </c>
      <c r="C9">
        <f>C3-C4</f>
        <v>3.3499999999999943</v>
      </c>
      <c r="F9">
        <f>F3-F4</f>
        <v>28.275000000000006</v>
      </c>
      <c r="I9">
        <f>I3-I4</f>
        <v>284.02499999999998</v>
      </c>
      <c r="L9">
        <f>L3-L4</f>
        <v>724.85</v>
      </c>
    </row>
    <row r="10" spans="1:14" x14ac:dyDescent="0.25">
      <c r="C10">
        <f>C3/4400</f>
        <v>1.8943181818181817E-2</v>
      </c>
      <c r="F10">
        <f>F3/4400</f>
        <v>2.3625E-2</v>
      </c>
      <c r="I10">
        <f>I3/4400</f>
        <v>0.125</v>
      </c>
      <c r="L10">
        <f>L3/4400</f>
        <v>0.36749999999999999</v>
      </c>
    </row>
    <row r="14" spans="1:14" x14ac:dyDescent="0.25">
      <c r="C14" t="s">
        <v>1</v>
      </c>
      <c r="F14" t="s">
        <v>2</v>
      </c>
      <c r="I14" t="s">
        <v>3</v>
      </c>
      <c r="L14" t="s">
        <v>4</v>
      </c>
    </row>
    <row r="15" spans="1:14" x14ac:dyDescent="0.25">
      <c r="B15">
        <v>0</v>
      </c>
      <c r="C15">
        <v>83.35</v>
      </c>
      <c r="D15">
        <v>10</v>
      </c>
      <c r="E15">
        <f>C15/$C$3</f>
        <v>1</v>
      </c>
      <c r="F15">
        <v>103.95</v>
      </c>
      <c r="G15">
        <v>10</v>
      </c>
      <c r="I15">
        <v>550</v>
      </c>
      <c r="J15">
        <v>20</v>
      </c>
      <c r="L15">
        <v>1617</v>
      </c>
      <c r="M15">
        <v>50</v>
      </c>
    </row>
    <row r="16" spans="1:14" x14ac:dyDescent="0.25">
      <c r="B16">
        <v>1</v>
      </c>
      <c r="C16">
        <v>80</v>
      </c>
      <c r="D16">
        <v>7</v>
      </c>
      <c r="E16" s="1">
        <f>($C$3-C16)/$C$3</f>
        <v>4.0191961607678399E-2</v>
      </c>
      <c r="F16">
        <v>75.674999999999997</v>
      </c>
      <c r="G16">
        <v>6</v>
      </c>
      <c r="H16" s="1">
        <f>($F$3-F16)/$F$3</f>
        <v>0.27200577200577203</v>
      </c>
      <c r="I16">
        <v>265.97500000000002</v>
      </c>
      <c r="J16">
        <v>15</v>
      </c>
      <c r="K16" s="1">
        <f>($I$3-I16)/$I$3</f>
        <v>0.51640909090909082</v>
      </c>
      <c r="L16">
        <v>892.15</v>
      </c>
      <c r="M16">
        <v>44</v>
      </c>
      <c r="N16" s="1">
        <f>($L$3-L16)/$L$3</f>
        <v>0.44826839826839826</v>
      </c>
    </row>
    <row r="17" spans="2:14" x14ac:dyDescent="0.25">
      <c r="B17">
        <v>2</v>
      </c>
      <c r="C17">
        <v>79.775000000000006</v>
      </c>
      <c r="D17">
        <v>7</v>
      </c>
      <c r="E17" s="1">
        <f t="shared" ref="E17:E19" si="4">($C$3-C17)/$C$3</f>
        <v>4.2891421715656734E-2</v>
      </c>
      <c r="F17">
        <v>54.15</v>
      </c>
      <c r="G17">
        <v>4</v>
      </c>
      <c r="H17" s="1">
        <f t="shared" ref="H17:H19" si="5">($F$3-F17)/$F$3</f>
        <v>0.4790764790764791</v>
      </c>
      <c r="I17">
        <v>187.42500000000001</v>
      </c>
      <c r="J17">
        <v>13</v>
      </c>
      <c r="K17" s="1">
        <f t="shared" ref="K17:K19" si="6">($I$3-I17)/$I$3</f>
        <v>0.65922727272727266</v>
      </c>
      <c r="L17">
        <v>667.45</v>
      </c>
      <c r="M17">
        <v>23</v>
      </c>
      <c r="N17" s="1">
        <f t="shared" ref="N17:N19" si="7">($L$3-L17)/$L$3</f>
        <v>0.58722943722943721</v>
      </c>
    </row>
    <row r="18" spans="2:14" x14ac:dyDescent="0.25">
      <c r="B18">
        <v>3</v>
      </c>
      <c r="C18">
        <v>78.3</v>
      </c>
      <c r="D18">
        <v>6</v>
      </c>
      <c r="E18" s="1">
        <f t="shared" si="4"/>
        <v>6.0587882423515267E-2</v>
      </c>
      <c r="F18">
        <v>35.842500000000001</v>
      </c>
      <c r="G18">
        <v>4</v>
      </c>
      <c r="H18" s="1">
        <f t="shared" si="5"/>
        <v>0.65519480519480522</v>
      </c>
      <c r="I18">
        <v>180.02500000000001</v>
      </c>
      <c r="J18">
        <v>16</v>
      </c>
      <c r="K18" s="1">
        <f t="shared" si="6"/>
        <v>0.67268181818181827</v>
      </c>
      <c r="L18">
        <v>614.70000000000005</v>
      </c>
      <c r="M18">
        <v>30</v>
      </c>
      <c r="N18" s="1">
        <f t="shared" si="7"/>
        <v>0.61985157699443416</v>
      </c>
    </row>
    <row r="19" spans="2:14" x14ac:dyDescent="0.25">
      <c r="B19">
        <v>4</v>
      </c>
      <c r="C19">
        <v>76.424999999999997</v>
      </c>
      <c r="D19">
        <v>5</v>
      </c>
      <c r="E19" s="1">
        <f t="shared" si="4"/>
        <v>8.30833833233353E-2</v>
      </c>
      <c r="F19">
        <v>37.552500000000002</v>
      </c>
      <c r="G19">
        <v>4</v>
      </c>
      <c r="H19" s="1">
        <f t="shared" si="5"/>
        <v>0.63874458874458884</v>
      </c>
      <c r="I19">
        <v>175.125</v>
      </c>
      <c r="J19">
        <v>14</v>
      </c>
      <c r="K19" s="1">
        <f t="shared" si="6"/>
        <v>0.68159090909090914</v>
      </c>
      <c r="L19">
        <v>565.45000000000005</v>
      </c>
      <c r="M19">
        <v>21</v>
      </c>
      <c r="N19" s="1">
        <f t="shared" si="7"/>
        <v>0.65030921459492885</v>
      </c>
    </row>
    <row r="21" spans="2:14" x14ac:dyDescent="0.25">
      <c r="B21" t="s">
        <v>40</v>
      </c>
      <c r="C21" s="3">
        <v>0.02</v>
      </c>
      <c r="F21" s="3">
        <v>0.12</v>
      </c>
      <c r="I21" s="3">
        <v>0.27</v>
      </c>
      <c r="L21" s="3">
        <v>0.37</v>
      </c>
    </row>
    <row r="23" spans="2:14" x14ac:dyDescent="0.25">
      <c r="C23">
        <v>103.95</v>
      </c>
      <c r="F23">
        <f>F21*4400</f>
        <v>528</v>
      </c>
      <c r="I23">
        <f>I21*4400</f>
        <v>1188</v>
      </c>
      <c r="L23">
        <f>L21*4400</f>
        <v>1628</v>
      </c>
    </row>
    <row r="24" spans="2:14" x14ac:dyDescent="0.25">
      <c r="C24">
        <f>C23*(1-E16)</f>
        <v>99.772045590881845</v>
      </c>
      <c r="D24">
        <f>(C23-C24)/1000</f>
        <v>4.177954409118158E-3</v>
      </c>
      <c r="F24">
        <f>$F$23*(1-H16)</f>
        <v>384.38095238095235</v>
      </c>
      <c r="G24">
        <f>(F23-F24)/1000</f>
        <v>0.14361904761904765</v>
      </c>
      <c r="I24">
        <f>I23*(1-K16)</f>
        <v>574.50600000000009</v>
      </c>
      <c r="J24">
        <f>(I23-I24)/1000</f>
        <v>0.61349399999999987</v>
      </c>
      <c r="L24">
        <f>L23*(1-N16)</f>
        <v>898.21904761904761</v>
      </c>
      <c r="M24">
        <f>(L23-L24)/1000</f>
        <v>0.72978095238095242</v>
      </c>
    </row>
    <row r="25" spans="2:14" x14ac:dyDescent="0.25">
      <c r="C25">
        <f>C23*(1-E17)</f>
        <v>99.491436712657489</v>
      </c>
      <c r="F25">
        <f>$F$23*(1-H17)</f>
        <v>275.04761904761904</v>
      </c>
      <c r="I25">
        <f>$I$23*(1-K17)</f>
        <v>404.83800000000008</v>
      </c>
      <c r="L25">
        <f>$L$23*(1-N17)</f>
        <v>671.99047619047622</v>
      </c>
    </row>
    <row r="26" spans="2:14" x14ac:dyDescent="0.25">
      <c r="C26">
        <f>C23*(1-E18)</f>
        <v>97.651889622075586</v>
      </c>
      <c r="F26">
        <f>$F$23*(1-H18)</f>
        <v>182.05714285714285</v>
      </c>
      <c r="I26">
        <f>$I$23*(1-K18)</f>
        <v>388.85399999999987</v>
      </c>
      <c r="L26">
        <f t="shared" ref="L26" si="8">$L$23*(1-N18)</f>
        <v>618.88163265306116</v>
      </c>
    </row>
    <row r="27" spans="2:14" x14ac:dyDescent="0.25">
      <c r="C27">
        <f>C23*(1-E19)</f>
        <v>95.313482303539303</v>
      </c>
      <c r="F27">
        <f>$F$23*(1-H19)</f>
        <v>190.7428571428571</v>
      </c>
      <c r="I27">
        <f>$I$23*(1-K19)</f>
        <v>378.26999999999992</v>
      </c>
      <c r="L27">
        <f>$L$23*(1-N19)</f>
        <v>569.29659863945585</v>
      </c>
    </row>
    <row r="31" spans="2:14" x14ac:dyDescent="0.25">
      <c r="B31" t="s">
        <v>73</v>
      </c>
      <c r="C31" t="s">
        <v>1</v>
      </c>
      <c r="D31" t="s">
        <v>2</v>
      </c>
      <c r="E31" t="s">
        <v>3</v>
      </c>
      <c r="F31" t="s">
        <v>4</v>
      </c>
    </row>
    <row r="32" spans="2:14" x14ac:dyDescent="0.25">
      <c r="B32">
        <v>66</v>
      </c>
      <c r="C32">
        <v>103.95</v>
      </c>
      <c r="D32">
        <v>528</v>
      </c>
      <c r="E32">
        <v>1188</v>
      </c>
      <c r="F32">
        <v>1628</v>
      </c>
    </row>
    <row r="33" spans="2:13" x14ac:dyDescent="0.25">
      <c r="B33">
        <v>47.52</v>
      </c>
      <c r="C33">
        <v>99.772049999999993</v>
      </c>
      <c r="D33">
        <v>384.38094999999998</v>
      </c>
      <c r="E33">
        <v>574.50599999999997</v>
      </c>
      <c r="F33">
        <v>892.15</v>
      </c>
      <c r="I33">
        <f>(B32-B33)/B32</f>
        <v>0.27999999999999997</v>
      </c>
      <c r="J33">
        <f>(C32-C33)/C32</f>
        <v>4.0191919191919286E-2</v>
      </c>
      <c r="K33">
        <f>(D32-D33)/D32</f>
        <v>0.27200577651515156</v>
      </c>
      <c r="L33">
        <f>(E32-E33)/E32</f>
        <v>0.51640909090909093</v>
      </c>
      <c r="M33">
        <f>(F32-F33)/F32</f>
        <v>0.4519963144963145</v>
      </c>
    </row>
    <row r="34" spans="2:13" x14ac:dyDescent="0.25">
      <c r="B34">
        <v>46</v>
      </c>
      <c r="C34">
        <v>99.491439999999997</v>
      </c>
      <c r="D34">
        <v>275.04761999999999</v>
      </c>
      <c r="E34">
        <v>404.83800000000002</v>
      </c>
      <c r="F34">
        <v>667.45</v>
      </c>
    </row>
    <row r="35" spans="2:13" x14ac:dyDescent="0.25">
      <c r="B35">
        <v>41</v>
      </c>
      <c r="C35">
        <v>97.651889999999995</v>
      </c>
      <c r="D35">
        <v>182.05714</v>
      </c>
      <c r="E35">
        <v>388.85399999999998</v>
      </c>
      <c r="F35">
        <v>614.70000000000005</v>
      </c>
    </row>
    <row r="36" spans="2:13" x14ac:dyDescent="0.25">
      <c r="B36">
        <v>38</v>
      </c>
      <c r="C36">
        <v>95.313479999999998</v>
      </c>
      <c r="D36">
        <v>190.74286000000001</v>
      </c>
      <c r="E36">
        <v>378.27</v>
      </c>
      <c r="F36">
        <v>565.45000000000005</v>
      </c>
    </row>
    <row r="38" spans="2:13" x14ac:dyDescent="0.25">
      <c r="C38">
        <f>(C32-$B$32)/4400</f>
        <v>8.6250000000000007E-3</v>
      </c>
      <c r="D38">
        <f t="shared" ref="D38:F38" si="9">(D32-$B$32)/4400</f>
        <v>0.105</v>
      </c>
      <c r="E38">
        <f t="shared" si="9"/>
        <v>0.255</v>
      </c>
      <c r="F38">
        <f t="shared" si="9"/>
        <v>0.35499999999999998</v>
      </c>
    </row>
    <row r="39" spans="2:13" x14ac:dyDescent="0.25">
      <c r="C39">
        <f>C32/4400</f>
        <v>2.3625E-2</v>
      </c>
      <c r="D39">
        <f t="shared" ref="D39:F39" si="10">D32/4400</f>
        <v>0.12</v>
      </c>
      <c r="E39">
        <f t="shared" si="10"/>
        <v>0.27</v>
      </c>
      <c r="F39">
        <f t="shared" si="10"/>
        <v>0.37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0"/>
  <sheetViews>
    <sheetView workbookViewId="0">
      <selection activeCell="M13" sqref="M13"/>
    </sheetView>
  </sheetViews>
  <sheetFormatPr defaultRowHeight="13.8" x14ac:dyDescent="0.25"/>
  <cols>
    <col min="12" max="12" width="22.33203125" customWidth="1"/>
    <col min="13" max="13" width="25.21875" customWidth="1"/>
    <col min="16" max="16" width="25.109375" customWidth="1"/>
    <col min="17" max="17" width="12.77734375" customWidth="1"/>
  </cols>
  <sheetData>
    <row r="1" spans="2:20" x14ac:dyDescent="0.25">
      <c r="M1" t="s">
        <v>75</v>
      </c>
      <c r="N1" t="s">
        <v>76</v>
      </c>
      <c r="O1" t="s">
        <v>78</v>
      </c>
      <c r="P1" t="s">
        <v>79</v>
      </c>
      <c r="Q1" t="s">
        <v>80</v>
      </c>
      <c r="R1" t="s">
        <v>81</v>
      </c>
    </row>
    <row r="2" spans="2:20" x14ac:dyDescent="0.25">
      <c r="C2" s="20" t="s">
        <v>68</v>
      </c>
      <c r="D2" t="s">
        <v>69</v>
      </c>
      <c r="E2" t="s">
        <v>29</v>
      </c>
      <c r="F2" t="s">
        <v>70</v>
      </c>
      <c r="G2" t="s">
        <v>71</v>
      </c>
      <c r="H2" t="s">
        <v>72</v>
      </c>
      <c r="M2" s="20" t="s">
        <v>68</v>
      </c>
      <c r="N2" t="s">
        <v>69</v>
      </c>
      <c r="O2" t="s">
        <v>29</v>
      </c>
      <c r="P2" t="s">
        <v>70</v>
      </c>
      <c r="Q2" t="s">
        <v>71</v>
      </c>
      <c r="R2" t="s">
        <v>72</v>
      </c>
    </row>
    <row r="3" spans="2:20" x14ac:dyDescent="0.25">
      <c r="C3" s="20"/>
      <c r="L3" t="s">
        <v>62</v>
      </c>
      <c r="M3">
        <v>21.04</v>
      </c>
      <c r="N3">
        <v>14.1</v>
      </c>
      <c r="O3">
        <v>17.78</v>
      </c>
      <c r="P3">
        <v>21.4</v>
      </c>
      <c r="Q3" s="20">
        <v>36</v>
      </c>
      <c r="R3">
        <v>55.9</v>
      </c>
    </row>
    <row r="4" spans="2:20" x14ac:dyDescent="0.25">
      <c r="B4" t="s">
        <v>61</v>
      </c>
      <c r="D4">
        <v>1.22</v>
      </c>
      <c r="F4">
        <v>0</v>
      </c>
      <c r="G4" s="20">
        <v>4.3</v>
      </c>
      <c r="H4">
        <v>1.8</v>
      </c>
      <c r="L4" t="s">
        <v>61</v>
      </c>
      <c r="N4">
        <v>1.22</v>
      </c>
      <c r="P4">
        <v>0</v>
      </c>
      <c r="Q4" s="20">
        <v>4.3</v>
      </c>
      <c r="R4">
        <v>1.8</v>
      </c>
    </row>
    <row r="5" spans="2:20" x14ac:dyDescent="0.25">
      <c r="B5" t="s">
        <v>62</v>
      </c>
      <c r="C5">
        <v>21.04</v>
      </c>
      <c r="D5">
        <v>14.1</v>
      </c>
      <c r="E5">
        <v>17.78</v>
      </c>
      <c r="F5">
        <v>21.4</v>
      </c>
      <c r="G5" s="20">
        <v>36</v>
      </c>
      <c r="H5">
        <v>55.9</v>
      </c>
      <c r="L5" t="s">
        <v>65</v>
      </c>
      <c r="M5">
        <v>4.01</v>
      </c>
      <c r="N5">
        <v>3.5</v>
      </c>
      <c r="O5">
        <v>2.64</v>
      </c>
      <c r="P5">
        <v>5.61</v>
      </c>
      <c r="Q5" s="20">
        <v>6.2</v>
      </c>
      <c r="R5">
        <v>13.8</v>
      </c>
    </row>
    <row r="6" spans="2:20" x14ac:dyDescent="0.25">
      <c r="B6" t="s">
        <v>63</v>
      </c>
      <c r="C6">
        <v>21.57</v>
      </c>
      <c r="D6">
        <v>36.630000000000003</v>
      </c>
      <c r="E6">
        <v>31.45</v>
      </c>
      <c r="F6">
        <v>13.27</v>
      </c>
      <c r="G6" s="20">
        <v>1</v>
      </c>
      <c r="L6" t="s">
        <v>64</v>
      </c>
      <c r="M6">
        <v>50.59</v>
      </c>
      <c r="N6">
        <v>31.71</v>
      </c>
      <c r="O6">
        <v>43.81</v>
      </c>
      <c r="P6">
        <v>45.97</v>
      </c>
      <c r="Q6" s="20">
        <v>52.8</v>
      </c>
      <c r="R6">
        <v>25.8</v>
      </c>
    </row>
    <row r="7" spans="2:20" x14ac:dyDescent="0.25">
      <c r="B7" t="s">
        <v>64</v>
      </c>
      <c r="C7">
        <v>50.59</v>
      </c>
      <c r="D7">
        <v>31.71</v>
      </c>
      <c r="E7">
        <v>43.81</v>
      </c>
      <c r="F7">
        <v>45.97</v>
      </c>
      <c r="G7" s="20">
        <v>52.8</v>
      </c>
      <c r="H7">
        <v>25.8</v>
      </c>
      <c r="L7" t="s">
        <v>63</v>
      </c>
      <c r="M7">
        <v>21.57</v>
      </c>
      <c r="N7">
        <v>36.630000000000003</v>
      </c>
      <c r="O7">
        <v>31.45</v>
      </c>
      <c r="P7">
        <v>13.27</v>
      </c>
      <c r="Q7" s="20">
        <v>1</v>
      </c>
    </row>
    <row r="8" spans="2:20" x14ac:dyDescent="0.25">
      <c r="B8" t="s">
        <v>65</v>
      </c>
      <c r="C8">
        <v>4.01</v>
      </c>
      <c r="D8">
        <v>3.5</v>
      </c>
      <c r="E8">
        <v>2.64</v>
      </c>
      <c r="F8">
        <v>5.61</v>
      </c>
      <c r="G8" s="20">
        <v>6.2</v>
      </c>
      <c r="H8">
        <v>13.8</v>
      </c>
      <c r="L8" t="s">
        <v>66</v>
      </c>
      <c r="M8" s="20"/>
      <c r="P8">
        <v>8.86</v>
      </c>
    </row>
    <row r="9" spans="2:20" x14ac:dyDescent="0.25">
      <c r="B9" t="s">
        <v>66</v>
      </c>
      <c r="C9" s="20"/>
      <c r="D9">
        <v>0</v>
      </c>
      <c r="F9">
        <v>8.86</v>
      </c>
      <c r="L9" t="s">
        <v>67</v>
      </c>
      <c r="M9" s="20"/>
      <c r="N9">
        <v>5.63</v>
      </c>
      <c r="P9">
        <v>3.57</v>
      </c>
    </row>
    <row r="10" spans="2:20" x14ac:dyDescent="0.25">
      <c r="B10" t="s">
        <v>67</v>
      </c>
      <c r="C10" s="20"/>
      <c r="D10">
        <v>5.63</v>
      </c>
      <c r="F10">
        <v>3.57</v>
      </c>
    </row>
    <row r="12" spans="2:20" x14ac:dyDescent="0.25">
      <c r="C12">
        <f>SUM(C4:C10)</f>
        <v>97.210000000000008</v>
      </c>
      <c r="D12">
        <f t="shared" ref="D12:H12" si="0">SUM(D4:D10)</f>
        <v>92.789999999999992</v>
      </c>
      <c r="E12">
        <f t="shared" si="0"/>
        <v>95.68</v>
      </c>
      <c r="F12">
        <f t="shared" si="0"/>
        <v>98.679999999999993</v>
      </c>
      <c r="G12">
        <f t="shared" si="0"/>
        <v>100.3</v>
      </c>
      <c r="H12">
        <f t="shared" si="0"/>
        <v>97.3</v>
      </c>
    </row>
    <row r="13" spans="2:20" x14ac:dyDescent="0.25">
      <c r="N13" t="s">
        <v>62</v>
      </c>
      <c r="O13" t="s">
        <v>61</v>
      </c>
      <c r="P13" t="s">
        <v>65</v>
      </c>
      <c r="Q13" t="s">
        <v>64</v>
      </c>
      <c r="R13" t="s">
        <v>63</v>
      </c>
      <c r="S13" t="s">
        <v>66</v>
      </c>
      <c r="T13" t="s">
        <v>67</v>
      </c>
    </row>
    <row r="14" spans="2:20" x14ac:dyDescent="0.25">
      <c r="L14" t="s">
        <v>74</v>
      </c>
      <c r="M14" t="s">
        <v>36</v>
      </c>
      <c r="N14">
        <v>21.04</v>
      </c>
      <c r="P14">
        <v>4.01</v>
      </c>
      <c r="Q14">
        <v>50.59</v>
      </c>
      <c r="R14">
        <v>21.57</v>
      </c>
    </row>
    <row r="15" spans="2:20" x14ac:dyDescent="0.25">
      <c r="L15" t="s">
        <v>26</v>
      </c>
      <c r="M15" t="s">
        <v>37</v>
      </c>
      <c r="N15">
        <v>14.1</v>
      </c>
      <c r="O15">
        <v>1.22</v>
      </c>
      <c r="P15">
        <v>3.5</v>
      </c>
      <c r="Q15">
        <v>31.71</v>
      </c>
      <c r="R15">
        <v>36.630000000000003</v>
      </c>
      <c r="T15">
        <v>5.63</v>
      </c>
    </row>
    <row r="16" spans="2:20" x14ac:dyDescent="0.25">
      <c r="L16" t="s">
        <v>77</v>
      </c>
      <c r="M16" t="s">
        <v>38</v>
      </c>
      <c r="N16">
        <v>17.78</v>
      </c>
      <c r="P16">
        <v>2.64</v>
      </c>
      <c r="Q16">
        <v>43.81</v>
      </c>
      <c r="R16">
        <v>31.45</v>
      </c>
    </row>
    <row r="17" spans="12:21" x14ac:dyDescent="0.25">
      <c r="L17" t="s">
        <v>88</v>
      </c>
      <c r="M17" t="s">
        <v>39</v>
      </c>
      <c r="N17">
        <v>21.4</v>
      </c>
      <c r="O17">
        <v>0</v>
      </c>
      <c r="P17">
        <v>5.61</v>
      </c>
      <c r="Q17">
        <v>45.97</v>
      </c>
      <c r="R17">
        <v>13.27</v>
      </c>
      <c r="S17">
        <v>8.86</v>
      </c>
      <c r="T17">
        <v>3.57</v>
      </c>
    </row>
    <row r="18" spans="12:21" x14ac:dyDescent="0.25">
      <c r="L18" t="s">
        <v>83</v>
      </c>
      <c r="N18" s="25">
        <v>21.6</v>
      </c>
      <c r="P18" s="25">
        <v>12.8</v>
      </c>
      <c r="Q18" s="25">
        <v>41.6</v>
      </c>
      <c r="R18" s="25">
        <v>14.9</v>
      </c>
    </row>
    <row r="19" spans="12:21" x14ac:dyDescent="0.25">
      <c r="L19" t="s">
        <v>86</v>
      </c>
      <c r="N19" s="25">
        <v>27.5</v>
      </c>
      <c r="P19" s="25">
        <v>15</v>
      </c>
      <c r="Q19" s="25">
        <v>42.5</v>
      </c>
      <c r="R19" s="25">
        <v>9.3000000000000007</v>
      </c>
      <c r="U19" t="s">
        <v>84</v>
      </c>
    </row>
    <row r="20" spans="12:21" x14ac:dyDescent="0.25">
      <c r="L20" t="s">
        <v>87</v>
      </c>
      <c r="M20" t="s">
        <v>82</v>
      </c>
      <c r="N20">
        <v>55.9</v>
      </c>
      <c r="O20">
        <v>1.8</v>
      </c>
      <c r="P20">
        <v>13.8</v>
      </c>
      <c r="Q20">
        <v>25.8</v>
      </c>
      <c r="U20" t="s">
        <v>85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R32"/>
  <sheetViews>
    <sheetView workbookViewId="0">
      <selection activeCell="L16" sqref="L16"/>
    </sheetView>
  </sheetViews>
  <sheetFormatPr defaultRowHeight="13.8" x14ac:dyDescent="0.25"/>
  <cols>
    <col min="11" max="11" width="10.5546875" customWidth="1"/>
    <col min="12" max="12" width="9.109375" bestFit="1" customWidth="1"/>
  </cols>
  <sheetData>
    <row r="3" spans="1:17" x14ac:dyDescent="0.25">
      <c r="C3" t="s">
        <v>12</v>
      </c>
      <c r="E3" t="s">
        <v>4</v>
      </c>
      <c r="G3" t="s">
        <v>13</v>
      </c>
      <c r="L3" t="s">
        <v>14</v>
      </c>
      <c r="N3" t="s">
        <v>15</v>
      </c>
      <c r="P3" t="s">
        <v>13</v>
      </c>
    </row>
    <row r="4" spans="1:17" x14ac:dyDescent="0.25">
      <c r="B4">
        <v>0</v>
      </c>
      <c r="C4">
        <v>0.38</v>
      </c>
      <c r="D4">
        <v>0.04</v>
      </c>
      <c r="E4">
        <v>0.38</v>
      </c>
      <c r="F4">
        <v>0.04</v>
      </c>
      <c r="G4">
        <v>0.38</v>
      </c>
      <c r="H4">
        <v>0.04</v>
      </c>
      <c r="K4">
        <v>0</v>
      </c>
      <c r="L4">
        <v>17</v>
      </c>
      <c r="M4">
        <v>2</v>
      </c>
      <c r="N4">
        <v>17</v>
      </c>
      <c r="O4">
        <v>1</v>
      </c>
      <c r="P4">
        <v>17</v>
      </c>
      <c r="Q4">
        <v>2</v>
      </c>
    </row>
    <row r="5" spans="1:17" x14ac:dyDescent="0.25">
      <c r="B5">
        <v>1</v>
      </c>
      <c r="C5">
        <v>0.49</v>
      </c>
      <c r="D5">
        <v>0.03</v>
      </c>
      <c r="E5">
        <v>1.42</v>
      </c>
      <c r="F5">
        <v>0.2</v>
      </c>
      <c r="G5">
        <v>1.62</v>
      </c>
      <c r="H5">
        <v>0.12</v>
      </c>
      <c r="I5">
        <f>C5-C4</f>
        <v>0.10999999999999999</v>
      </c>
      <c r="J5">
        <f>G5-G4</f>
        <v>1.2400000000000002</v>
      </c>
      <c r="K5">
        <v>1</v>
      </c>
      <c r="L5">
        <v>38</v>
      </c>
      <c r="M5">
        <v>2</v>
      </c>
      <c r="N5">
        <v>26</v>
      </c>
      <c r="O5">
        <v>2.2000000000000002</v>
      </c>
      <c r="P5">
        <v>33</v>
      </c>
      <c r="Q5">
        <v>2</v>
      </c>
    </row>
    <row r="6" spans="1:17" x14ac:dyDescent="0.25">
      <c r="A6" t="s">
        <v>22</v>
      </c>
      <c r="B6">
        <v>2</v>
      </c>
      <c r="C6">
        <v>0.52</v>
      </c>
      <c r="D6">
        <v>0.05</v>
      </c>
      <c r="E6">
        <v>1.5149999999999999</v>
      </c>
      <c r="F6">
        <v>0.11</v>
      </c>
      <c r="G6">
        <v>1.88</v>
      </c>
      <c r="H6">
        <v>7.0000000000000007E-2</v>
      </c>
      <c r="I6">
        <f>I5*0.51</f>
        <v>5.6099999999999997E-2</v>
      </c>
      <c r="J6">
        <f>J5*0.51</f>
        <v>0.63240000000000007</v>
      </c>
      <c r="K6">
        <v>2</v>
      </c>
      <c r="L6">
        <v>45</v>
      </c>
      <c r="M6">
        <v>3</v>
      </c>
      <c r="N6">
        <v>19</v>
      </c>
      <c r="O6">
        <v>2</v>
      </c>
      <c r="P6">
        <v>20</v>
      </c>
      <c r="Q6">
        <v>1</v>
      </c>
    </row>
    <row r="7" spans="1:17" x14ac:dyDescent="0.25">
      <c r="B7">
        <v>3</v>
      </c>
      <c r="C7">
        <v>0.52</v>
      </c>
      <c r="D7">
        <v>0.06</v>
      </c>
      <c r="E7">
        <v>1.385</v>
      </c>
      <c r="F7">
        <v>0.13</v>
      </c>
      <c r="G7">
        <v>1.65</v>
      </c>
      <c r="H7">
        <v>7.0000000000000007E-2</v>
      </c>
      <c r="I7">
        <f>1628*0.05/1000</f>
        <v>8.14E-2</v>
      </c>
      <c r="J7" s="16">
        <v>0.72978095238095197</v>
      </c>
      <c r="K7">
        <v>3</v>
      </c>
      <c r="L7">
        <v>43</v>
      </c>
      <c r="M7">
        <v>4</v>
      </c>
      <c r="N7">
        <v>14</v>
      </c>
      <c r="O7">
        <v>2</v>
      </c>
      <c r="P7">
        <v>23</v>
      </c>
      <c r="Q7">
        <v>3</v>
      </c>
    </row>
    <row r="8" spans="1:17" x14ac:dyDescent="0.25">
      <c r="B8">
        <v>4</v>
      </c>
      <c r="C8">
        <v>0.53</v>
      </c>
      <c r="D8">
        <v>0.08</v>
      </c>
      <c r="E8">
        <v>1.31</v>
      </c>
      <c r="F8">
        <v>0.16</v>
      </c>
      <c r="G8">
        <v>1.42</v>
      </c>
      <c r="H8">
        <v>0.08</v>
      </c>
      <c r="K8">
        <v>4</v>
      </c>
      <c r="L8">
        <v>40</v>
      </c>
      <c r="M8">
        <v>3</v>
      </c>
      <c r="N8">
        <v>14</v>
      </c>
      <c r="O8">
        <v>1</v>
      </c>
      <c r="P8">
        <v>21</v>
      </c>
      <c r="Q8">
        <v>2</v>
      </c>
    </row>
    <row r="9" spans="1:17" x14ac:dyDescent="0.25">
      <c r="I9">
        <f>I6/I7</f>
        <v>0.68918918918918914</v>
      </c>
      <c r="J9">
        <f>J6/J7</f>
        <v>0.86656139480861893</v>
      </c>
    </row>
    <row r="10" spans="1:17" x14ac:dyDescent="0.25">
      <c r="C10" t="s">
        <v>12</v>
      </c>
      <c r="E10" t="s">
        <v>4</v>
      </c>
      <c r="G10" t="s">
        <v>13</v>
      </c>
    </row>
    <row r="11" spans="1:17" x14ac:dyDescent="0.25">
      <c r="B11">
        <v>0</v>
      </c>
      <c r="C11">
        <f t="shared" ref="C11:H15" si="0">C4*L4/100</f>
        <v>6.4600000000000005E-2</v>
      </c>
      <c r="D11">
        <f t="shared" si="0"/>
        <v>8.0000000000000004E-4</v>
      </c>
      <c r="E11">
        <f t="shared" si="0"/>
        <v>6.4600000000000005E-2</v>
      </c>
      <c r="F11">
        <f t="shared" si="0"/>
        <v>4.0000000000000002E-4</v>
      </c>
      <c r="G11">
        <f t="shared" si="0"/>
        <v>6.4600000000000005E-2</v>
      </c>
      <c r="H11">
        <f t="shared" si="0"/>
        <v>8.0000000000000004E-4</v>
      </c>
    </row>
    <row r="12" spans="1:17" x14ac:dyDescent="0.25">
      <c r="B12">
        <v>1</v>
      </c>
      <c r="C12">
        <f t="shared" si="0"/>
        <v>0.1862</v>
      </c>
      <c r="D12">
        <f t="shared" si="0"/>
        <v>5.9999999999999995E-4</v>
      </c>
      <c r="E12">
        <f t="shared" si="0"/>
        <v>0.36920000000000003</v>
      </c>
      <c r="F12">
        <f t="shared" si="0"/>
        <v>4.4000000000000003E-3</v>
      </c>
      <c r="G12">
        <f t="shared" si="0"/>
        <v>0.53459999999999996</v>
      </c>
      <c r="H12">
        <f t="shared" si="0"/>
        <v>2.3999999999999998E-3</v>
      </c>
      <c r="I12">
        <f>E12-E11</f>
        <v>0.30460000000000004</v>
      </c>
      <c r="J12" s="16">
        <f>G12-G11</f>
        <v>0.47</v>
      </c>
      <c r="K12">
        <f>C12-C11</f>
        <v>0.1216</v>
      </c>
    </row>
    <row r="13" spans="1:17" x14ac:dyDescent="0.25">
      <c r="A13" t="s">
        <v>23</v>
      </c>
      <c r="B13">
        <v>2</v>
      </c>
      <c r="C13">
        <f t="shared" si="0"/>
        <v>0.23400000000000001</v>
      </c>
      <c r="D13">
        <f t="shared" si="0"/>
        <v>1.5000000000000002E-3</v>
      </c>
      <c r="E13">
        <f t="shared" si="0"/>
        <v>0.28784999999999994</v>
      </c>
      <c r="F13">
        <f t="shared" si="0"/>
        <v>2.2000000000000001E-3</v>
      </c>
      <c r="G13">
        <f t="shared" si="0"/>
        <v>0.37599999999999995</v>
      </c>
      <c r="H13">
        <f t="shared" si="0"/>
        <v>7.000000000000001E-4</v>
      </c>
    </row>
    <row r="14" spans="1:17" x14ac:dyDescent="0.25">
      <c r="B14">
        <v>3</v>
      </c>
      <c r="C14">
        <f t="shared" si="0"/>
        <v>0.22359999999999999</v>
      </c>
      <c r="D14">
        <f t="shared" si="0"/>
        <v>2.3999999999999998E-3</v>
      </c>
      <c r="E14">
        <f t="shared" si="0"/>
        <v>0.19390000000000002</v>
      </c>
      <c r="F14">
        <f t="shared" si="0"/>
        <v>2.5999999999999999E-3</v>
      </c>
      <c r="G14">
        <f t="shared" si="0"/>
        <v>0.37949999999999995</v>
      </c>
      <c r="H14">
        <f t="shared" si="0"/>
        <v>2.1000000000000003E-3</v>
      </c>
    </row>
    <row r="15" spans="1:17" x14ac:dyDescent="0.25">
      <c r="B15">
        <v>4</v>
      </c>
      <c r="C15">
        <f t="shared" si="0"/>
        <v>0.21200000000000002</v>
      </c>
      <c r="D15">
        <f t="shared" si="0"/>
        <v>2.3999999999999998E-3</v>
      </c>
      <c r="E15">
        <f t="shared" si="0"/>
        <v>0.18340000000000001</v>
      </c>
      <c r="F15">
        <f t="shared" si="0"/>
        <v>1.6000000000000001E-3</v>
      </c>
      <c r="G15">
        <f t="shared" si="0"/>
        <v>0.29820000000000002</v>
      </c>
      <c r="H15">
        <f t="shared" si="0"/>
        <v>1.6000000000000001E-3</v>
      </c>
    </row>
    <row r="16" spans="1:17" x14ac:dyDescent="0.25">
      <c r="L16" t="s">
        <v>99</v>
      </c>
    </row>
    <row r="17" spans="1:18" x14ac:dyDescent="0.25">
      <c r="L17" s="17">
        <v>0</v>
      </c>
      <c r="M17" s="17">
        <v>12</v>
      </c>
      <c r="N17" s="17">
        <v>24</v>
      </c>
      <c r="O17" s="17">
        <v>36</v>
      </c>
      <c r="P17" s="17">
        <v>48</v>
      </c>
      <c r="Q17" s="17">
        <v>60</v>
      </c>
      <c r="R17" s="17">
        <v>72</v>
      </c>
    </row>
    <row r="18" spans="1:18" x14ac:dyDescent="0.25">
      <c r="C18" t="s">
        <v>12</v>
      </c>
      <c r="E18" t="s">
        <v>4</v>
      </c>
      <c r="G18" t="s">
        <v>13</v>
      </c>
      <c r="K18" t="s">
        <v>57</v>
      </c>
      <c r="L18" s="17">
        <v>25</v>
      </c>
      <c r="M18" s="17">
        <v>27</v>
      </c>
      <c r="N18" s="17">
        <v>25</v>
      </c>
      <c r="O18" s="17">
        <v>22</v>
      </c>
      <c r="P18" s="17"/>
      <c r="Q18" s="17"/>
      <c r="R18" s="17"/>
    </row>
    <row r="19" spans="1:18" x14ac:dyDescent="0.25">
      <c r="A19" t="s">
        <v>24</v>
      </c>
      <c r="B19">
        <v>0</v>
      </c>
      <c r="C19">
        <f>C4-C11</f>
        <v>0.31540000000000001</v>
      </c>
      <c r="D19">
        <f t="shared" ref="D19:H19" si="1">D4-D11</f>
        <v>3.9199999999999999E-2</v>
      </c>
      <c r="E19">
        <f t="shared" si="1"/>
        <v>0.31540000000000001</v>
      </c>
      <c r="F19">
        <f t="shared" si="1"/>
        <v>3.9600000000000003E-2</v>
      </c>
      <c r="G19">
        <f t="shared" si="1"/>
        <v>0.31540000000000001</v>
      </c>
      <c r="H19">
        <f t="shared" si="1"/>
        <v>3.9199999999999999E-2</v>
      </c>
      <c r="K19" t="s">
        <v>58</v>
      </c>
      <c r="L19" s="17">
        <v>10</v>
      </c>
      <c r="M19" s="17">
        <v>11</v>
      </c>
      <c r="N19" s="17">
        <v>15</v>
      </c>
      <c r="O19" s="17">
        <v>30</v>
      </c>
      <c r="P19" s="17"/>
      <c r="Q19" s="17"/>
      <c r="R19" s="17"/>
    </row>
    <row r="20" spans="1:18" x14ac:dyDescent="0.25">
      <c r="B20">
        <v>1</v>
      </c>
      <c r="C20">
        <f t="shared" ref="C20:H23" si="2">C5-C12</f>
        <v>0.30379999999999996</v>
      </c>
      <c r="D20">
        <f t="shared" si="2"/>
        <v>2.9399999999999999E-2</v>
      </c>
      <c r="E20">
        <f t="shared" si="2"/>
        <v>1.0508</v>
      </c>
      <c r="F20">
        <f t="shared" si="2"/>
        <v>0.19560000000000002</v>
      </c>
      <c r="G20">
        <f t="shared" si="2"/>
        <v>1.0854000000000001</v>
      </c>
      <c r="H20">
        <f t="shared" si="2"/>
        <v>0.1176</v>
      </c>
      <c r="L20" s="18">
        <f>L18*L19/100</f>
        <v>2.5</v>
      </c>
      <c r="M20" s="18">
        <f t="shared" ref="M20:R20" si="3">M18*M19/100</f>
        <v>2.97</v>
      </c>
      <c r="N20" s="18">
        <f t="shared" si="3"/>
        <v>3.75</v>
      </c>
      <c r="O20" s="18">
        <f t="shared" si="3"/>
        <v>6.6</v>
      </c>
      <c r="P20" s="18">
        <f t="shared" si="3"/>
        <v>0</v>
      </c>
      <c r="Q20" s="18">
        <f t="shared" si="3"/>
        <v>0</v>
      </c>
      <c r="R20" s="18">
        <f t="shared" si="3"/>
        <v>0</v>
      </c>
    </row>
    <row r="21" spans="1:18" x14ac:dyDescent="0.25">
      <c r="B21">
        <v>2</v>
      </c>
      <c r="C21">
        <f t="shared" si="2"/>
        <v>0.28600000000000003</v>
      </c>
      <c r="D21">
        <f t="shared" si="2"/>
        <v>4.8500000000000001E-2</v>
      </c>
      <c r="E21">
        <f t="shared" si="2"/>
        <v>1.22715</v>
      </c>
      <c r="F21">
        <f t="shared" si="2"/>
        <v>0.10780000000000001</v>
      </c>
      <c r="G21">
        <f t="shared" si="2"/>
        <v>1.504</v>
      </c>
      <c r="H21">
        <f t="shared" si="2"/>
        <v>6.93E-2</v>
      </c>
      <c r="L21" s="17"/>
      <c r="M21" s="19">
        <f>M20-2.5</f>
        <v>0.4700000000000002</v>
      </c>
      <c r="N21" s="19">
        <f t="shared" ref="N21:O21" si="4">N20-2.5</f>
        <v>1.25</v>
      </c>
      <c r="O21" s="19">
        <f t="shared" si="4"/>
        <v>4.0999999999999996</v>
      </c>
      <c r="P21" s="17"/>
      <c r="Q21" s="17"/>
      <c r="R21" s="17"/>
    </row>
    <row r="22" spans="1:18" x14ac:dyDescent="0.25">
      <c r="B22">
        <v>3</v>
      </c>
      <c r="C22">
        <f t="shared" si="2"/>
        <v>0.2964</v>
      </c>
      <c r="D22">
        <f t="shared" si="2"/>
        <v>5.7599999999999998E-2</v>
      </c>
      <c r="E22">
        <f t="shared" si="2"/>
        <v>1.1911</v>
      </c>
      <c r="F22">
        <f t="shared" si="2"/>
        <v>0.12740000000000001</v>
      </c>
      <c r="G22">
        <f t="shared" si="2"/>
        <v>1.2705</v>
      </c>
      <c r="H22">
        <f t="shared" si="2"/>
        <v>6.7900000000000002E-2</v>
      </c>
    </row>
    <row r="23" spans="1:18" x14ac:dyDescent="0.25">
      <c r="B23">
        <v>4</v>
      </c>
      <c r="C23">
        <f t="shared" si="2"/>
        <v>0.318</v>
      </c>
      <c r="D23">
        <f t="shared" si="2"/>
        <v>7.7600000000000002E-2</v>
      </c>
      <c r="E23">
        <f t="shared" si="2"/>
        <v>1.1266</v>
      </c>
      <c r="F23">
        <f t="shared" si="2"/>
        <v>0.15840000000000001</v>
      </c>
      <c r="G23">
        <f t="shared" si="2"/>
        <v>1.1217999999999999</v>
      </c>
      <c r="H23">
        <f t="shared" si="2"/>
        <v>7.8399999999999997E-2</v>
      </c>
    </row>
    <row r="27" spans="1:18" x14ac:dyDescent="0.25">
      <c r="C27" t="s">
        <v>12</v>
      </c>
      <c r="E27" t="s">
        <v>4</v>
      </c>
      <c r="G27" t="s">
        <v>13</v>
      </c>
    </row>
    <row r="28" spans="1:18" x14ac:dyDescent="0.25">
      <c r="A28" t="s">
        <v>21</v>
      </c>
      <c r="B28">
        <v>0</v>
      </c>
      <c r="C28">
        <f>C11/(C4)</f>
        <v>0.17</v>
      </c>
      <c r="D28">
        <f t="shared" ref="D28:H28" si="5">D13-D20</f>
        <v>-2.7899999999999998E-2</v>
      </c>
      <c r="E28">
        <f>E11/(E4)</f>
        <v>0.17</v>
      </c>
      <c r="F28">
        <f t="shared" si="5"/>
        <v>-0.19340000000000002</v>
      </c>
      <c r="G28">
        <f>G11/(G4)</f>
        <v>0.17</v>
      </c>
      <c r="H28">
        <f t="shared" si="5"/>
        <v>-0.11689999999999999</v>
      </c>
    </row>
    <row r="29" spans="1:18" x14ac:dyDescent="0.25">
      <c r="B29">
        <v>1</v>
      </c>
      <c r="C29">
        <f t="shared" ref="C29:E32" si="6">C12/(C5)</f>
        <v>0.38</v>
      </c>
      <c r="D29">
        <f t="shared" ref="D29:H29" si="7">D14-D21</f>
        <v>-4.6100000000000002E-2</v>
      </c>
      <c r="E29">
        <f t="shared" si="6"/>
        <v>0.26</v>
      </c>
      <c r="F29">
        <f t="shared" si="7"/>
        <v>-0.1052</v>
      </c>
      <c r="G29">
        <f t="shared" ref="G29" si="8">G12/(G5)</f>
        <v>0.32999999999999996</v>
      </c>
      <c r="H29">
        <f t="shared" si="7"/>
        <v>-6.7199999999999996E-2</v>
      </c>
    </row>
    <row r="30" spans="1:18" x14ac:dyDescent="0.25">
      <c r="B30">
        <v>2</v>
      </c>
      <c r="C30">
        <f t="shared" si="6"/>
        <v>0.45</v>
      </c>
      <c r="D30">
        <f t="shared" ref="D30:H30" si="9">D15-D22</f>
        <v>-5.5199999999999999E-2</v>
      </c>
      <c r="E30">
        <f t="shared" si="6"/>
        <v>0.18999999999999997</v>
      </c>
      <c r="F30">
        <f t="shared" si="9"/>
        <v>-0.12580000000000002</v>
      </c>
      <c r="G30">
        <f t="shared" ref="G30" si="10">G13/(G6)</f>
        <v>0.19999999999999998</v>
      </c>
      <c r="H30">
        <f t="shared" si="9"/>
        <v>-6.6299999999999998E-2</v>
      </c>
    </row>
    <row r="31" spans="1:18" x14ac:dyDescent="0.25">
      <c r="B31">
        <v>3</v>
      </c>
      <c r="C31">
        <f t="shared" si="6"/>
        <v>0.43</v>
      </c>
      <c r="D31">
        <f t="shared" ref="D31:H31" si="11">D16-D23</f>
        <v>-7.7600000000000002E-2</v>
      </c>
      <c r="E31">
        <f t="shared" si="6"/>
        <v>0.14000000000000001</v>
      </c>
      <c r="F31">
        <f t="shared" si="11"/>
        <v>-0.15840000000000001</v>
      </c>
      <c r="G31">
        <f t="shared" ref="G31" si="12">G14/(G7)</f>
        <v>0.22999999999999998</v>
      </c>
      <c r="H31">
        <f t="shared" si="11"/>
        <v>-7.8399999999999997E-2</v>
      </c>
    </row>
    <row r="32" spans="1:18" x14ac:dyDescent="0.25">
      <c r="B32">
        <v>4</v>
      </c>
      <c r="C32">
        <f t="shared" si="6"/>
        <v>0.4</v>
      </c>
      <c r="D32">
        <f t="shared" ref="D32:H32" si="13">D17-D24</f>
        <v>0</v>
      </c>
      <c r="E32">
        <f t="shared" si="6"/>
        <v>0.14000000000000001</v>
      </c>
      <c r="F32">
        <f t="shared" si="13"/>
        <v>0</v>
      </c>
      <c r="G32">
        <f t="shared" ref="G32" si="14">G15/(G8)</f>
        <v>0.21000000000000002</v>
      </c>
      <c r="H32">
        <f t="shared" si="13"/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1"/>
  <sheetViews>
    <sheetView tabSelected="1" workbookViewId="0">
      <selection activeCell="P7" sqref="P7"/>
    </sheetView>
  </sheetViews>
  <sheetFormatPr defaultRowHeight="13.8" x14ac:dyDescent="0.25"/>
  <cols>
    <col min="1" max="1" width="14.21875" customWidth="1"/>
    <col min="2" max="2" width="10" customWidth="1"/>
  </cols>
  <sheetData>
    <row r="2" spans="1:12" x14ac:dyDescent="0.25">
      <c r="C2">
        <v>3</v>
      </c>
      <c r="E2">
        <v>5</v>
      </c>
      <c r="G2">
        <v>6</v>
      </c>
      <c r="I2">
        <v>7</v>
      </c>
      <c r="K2">
        <v>9</v>
      </c>
    </row>
    <row r="3" spans="1:12" x14ac:dyDescent="0.25">
      <c r="B3">
        <v>0</v>
      </c>
      <c r="C3">
        <v>0.38600000000000001</v>
      </c>
      <c r="D3">
        <v>0.02</v>
      </c>
      <c r="E3">
        <v>0.38600000000000001</v>
      </c>
      <c r="F3">
        <v>0.05</v>
      </c>
      <c r="G3">
        <v>0.38600000000000001</v>
      </c>
      <c r="H3">
        <v>0.05</v>
      </c>
      <c r="I3">
        <v>0.38600000000000001</v>
      </c>
      <c r="J3">
        <v>0.05</v>
      </c>
      <c r="K3">
        <v>0.38600000000000001</v>
      </c>
      <c r="L3">
        <v>0.05</v>
      </c>
    </row>
    <row r="4" spans="1:12" x14ac:dyDescent="0.25">
      <c r="A4" t="s">
        <v>16</v>
      </c>
      <c r="B4">
        <v>2</v>
      </c>
      <c r="C4">
        <v>1.2166699999999999</v>
      </c>
      <c r="D4">
        <v>0.2</v>
      </c>
      <c r="E4">
        <v>3.2033299999999998</v>
      </c>
      <c r="F4">
        <v>0.2</v>
      </c>
      <c r="G4">
        <v>5.5</v>
      </c>
      <c r="H4">
        <v>0.2</v>
      </c>
      <c r="I4">
        <v>5.17</v>
      </c>
      <c r="J4">
        <v>0.3</v>
      </c>
      <c r="K4">
        <v>4.0866699999999998</v>
      </c>
      <c r="L4">
        <v>0.4</v>
      </c>
    </row>
    <row r="5" spans="1:12" x14ac:dyDescent="0.25">
      <c r="B5">
        <v>4</v>
      </c>
      <c r="C5">
        <v>1.2733300000000001</v>
      </c>
      <c r="D5">
        <v>0.2</v>
      </c>
      <c r="E5">
        <v>4.3133299999999997</v>
      </c>
      <c r="F5">
        <v>0.3</v>
      </c>
      <c r="G5">
        <v>6.86</v>
      </c>
      <c r="H5">
        <v>0.1</v>
      </c>
      <c r="I5">
        <v>6.46</v>
      </c>
      <c r="J5">
        <v>0.7</v>
      </c>
      <c r="K5">
        <v>4.72</v>
      </c>
      <c r="L5">
        <v>0.4</v>
      </c>
    </row>
    <row r="6" spans="1:12" x14ac:dyDescent="0.25">
      <c r="B6">
        <v>6</v>
      </c>
      <c r="C6">
        <v>1.24333</v>
      </c>
      <c r="D6">
        <v>0.3</v>
      </c>
      <c r="E6">
        <v>4.9066700000000001</v>
      </c>
      <c r="F6">
        <v>0.6</v>
      </c>
      <c r="G6">
        <v>6.7633299999999998</v>
      </c>
      <c r="H6">
        <v>0.4</v>
      </c>
      <c r="I6">
        <v>6.55</v>
      </c>
      <c r="J6">
        <v>0.2</v>
      </c>
      <c r="K6">
        <v>4.78667</v>
      </c>
      <c r="L6">
        <v>0.4</v>
      </c>
    </row>
    <row r="7" spans="1:12" x14ac:dyDescent="0.25">
      <c r="B7">
        <v>8</v>
      </c>
      <c r="C7">
        <v>1.19</v>
      </c>
      <c r="D7">
        <v>0.4</v>
      </c>
      <c r="E7">
        <v>5.3233300000000003</v>
      </c>
      <c r="F7">
        <v>0.4</v>
      </c>
      <c r="G7">
        <v>6.6466700000000003</v>
      </c>
      <c r="H7">
        <v>0.55000000000000004</v>
      </c>
      <c r="I7">
        <v>6.5266700000000002</v>
      </c>
      <c r="J7">
        <v>0.6</v>
      </c>
      <c r="K7">
        <v>4.8533299999999997</v>
      </c>
      <c r="L7">
        <v>0.4</v>
      </c>
    </row>
    <row r="9" spans="1:12" x14ac:dyDescent="0.25">
      <c r="C9">
        <v>3</v>
      </c>
      <c r="E9">
        <v>5</v>
      </c>
      <c r="G9">
        <v>6</v>
      </c>
      <c r="I9">
        <v>7</v>
      </c>
      <c r="K9">
        <v>9</v>
      </c>
    </row>
    <row r="10" spans="1:12" x14ac:dyDescent="0.25">
      <c r="B10">
        <v>0</v>
      </c>
      <c r="C10">
        <v>6.5619999999999998E-2</v>
      </c>
      <c r="D10">
        <v>3.3999999999999998E-3</v>
      </c>
      <c r="E10">
        <v>6.5619999999999998E-2</v>
      </c>
      <c r="F10">
        <v>8.5000000000000006E-3</v>
      </c>
      <c r="G10">
        <v>6.5619999999999998E-2</v>
      </c>
      <c r="H10">
        <v>8.5000000000000006E-3</v>
      </c>
      <c r="I10">
        <v>6.5619999999999998E-2</v>
      </c>
      <c r="J10">
        <v>8.5000000000000006E-3</v>
      </c>
      <c r="K10">
        <v>6.5619999999999998E-2</v>
      </c>
      <c r="L10">
        <v>8.5000000000000006E-3</v>
      </c>
    </row>
    <row r="11" spans="1:12" x14ac:dyDescent="0.25">
      <c r="B11">
        <v>2</v>
      </c>
      <c r="C11">
        <v>0.32830999999999999</v>
      </c>
      <c r="D11">
        <v>5.3969999999999997E-2</v>
      </c>
      <c r="E11">
        <v>1.00309</v>
      </c>
      <c r="F11">
        <v>6.2630000000000005E-2</v>
      </c>
      <c r="G11">
        <v>2.5280499999999999</v>
      </c>
      <c r="H11">
        <v>9.1929999999999998E-2</v>
      </c>
      <c r="I11">
        <v>1.7689999999999999</v>
      </c>
      <c r="J11">
        <v>0.10265000000000001</v>
      </c>
      <c r="K11">
        <v>1.52268</v>
      </c>
      <c r="L11">
        <v>0.14904000000000001</v>
      </c>
    </row>
    <row r="12" spans="1:12" x14ac:dyDescent="0.25">
      <c r="A12" t="s">
        <v>17</v>
      </c>
      <c r="B12">
        <v>4</v>
      </c>
      <c r="C12">
        <v>0.33259</v>
      </c>
      <c r="D12">
        <v>5.2240000000000002E-2</v>
      </c>
      <c r="E12">
        <v>1.8552200000000001</v>
      </c>
      <c r="F12">
        <v>0.12903000000000001</v>
      </c>
      <c r="G12">
        <v>3.2271800000000002</v>
      </c>
      <c r="H12">
        <v>4.7039999999999998E-2</v>
      </c>
      <c r="I12">
        <v>2.1802000000000001</v>
      </c>
      <c r="J12">
        <v>0.23624000000000001</v>
      </c>
      <c r="K12">
        <v>1.8443700000000001</v>
      </c>
      <c r="L12">
        <v>0.15629999999999999</v>
      </c>
    </row>
    <row r="13" spans="1:12" x14ac:dyDescent="0.25">
      <c r="B13">
        <v>6</v>
      </c>
      <c r="C13">
        <v>0.13677</v>
      </c>
      <c r="D13">
        <v>3.3000000000000002E-2</v>
      </c>
      <c r="E13">
        <v>2.0403099999999998</v>
      </c>
      <c r="F13">
        <v>0.24948999999999999</v>
      </c>
      <c r="G13">
        <v>3.3140299999999998</v>
      </c>
      <c r="H13">
        <v>0.19600000000000001</v>
      </c>
      <c r="I13">
        <v>2.7960600000000002</v>
      </c>
      <c r="J13">
        <v>8.5379999999999998E-2</v>
      </c>
      <c r="K13">
        <v>1.65093</v>
      </c>
      <c r="L13">
        <v>0.13796</v>
      </c>
    </row>
    <row r="14" spans="1:12" x14ac:dyDescent="0.25">
      <c r="B14">
        <v>8</v>
      </c>
      <c r="C14">
        <v>0.1547</v>
      </c>
      <c r="D14">
        <v>5.1999999999999998E-2</v>
      </c>
      <c r="E14">
        <v>2.2357999999999998</v>
      </c>
      <c r="F14">
        <v>0.16800000000000001</v>
      </c>
      <c r="G14">
        <v>3.0574699999999999</v>
      </c>
      <c r="H14">
        <v>0.253</v>
      </c>
      <c r="I14">
        <v>3.0022700000000002</v>
      </c>
      <c r="J14">
        <v>0.27600000000000002</v>
      </c>
      <c r="K14">
        <v>1.7472000000000001</v>
      </c>
      <c r="L14">
        <v>0.14399999999999999</v>
      </c>
    </row>
    <row r="17" spans="1:24" x14ac:dyDescent="0.25">
      <c r="C17">
        <v>3</v>
      </c>
      <c r="E17">
        <v>5</v>
      </c>
      <c r="G17">
        <v>6</v>
      </c>
      <c r="I17">
        <v>7</v>
      </c>
      <c r="K17">
        <v>9</v>
      </c>
      <c r="O17">
        <v>3</v>
      </c>
      <c r="Q17">
        <v>5</v>
      </c>
      <c r="S17">
        <v>6</v>
      </c>
      <c r="U17">
        <v>7</v>
      </c>
      <c r="W17">
        <v>9</v>
      </c>
    </row>
    <row r="18" spans="1:24" x14ac:dyDescent="0.25">
      <c r="B18">
        <v>0</v>
      </c>
      <c r="C18">
        <f>C10/C3</f>
        <v>0.16999999999999998</v>
      </c>
      <c r="D18">
        <f t="shared" ref="D18:L18" si="0">D10/D3</f>
        <v>0.16999999999999998</v>
      </c>
      <c r="E18">
        <f t="shared" si="0"/>
        <v>0.16999999999999998</v>
      </c>
      <c r="F18">
        <f t="shared" si="0"/>
        <v>0.17</v>
      </c>
      <c r="G18">
        <f t="shared" si="0"/>
        <v>0.16999999999999998</v>
      </c>
      <c r="H18">
        <f t="shared" si="0"/>
        <v>0.17</v>
      </c>
      <c r="I18">
        <f t="shared" si="0"/>
        <v>0.16999999999999998</v>
      </c>
      <c r="J18">
        <f t="shared" si="0"/>
        <v>0.17</v>
      </c>
      <c r="K18">
        <f t="shared" si="0"/>
        <v>0.16999999999999998</v>
      </c>
      <c r="L18">
        <f t="shared" si="0"/>
        <v>0.17</v>
      </c>
      <c r="N18">
        <v>0</v>
      </c>
      <c r="O18">
        <v>17</v>
      </c>
      <c r="P18">
        <v>0.7</v>
      </c>
      <c r="Q18">
        <v>17</v>
      </c>
      <c r="R18">
        <v>0.76</v>
      </c>
      <c r="S18">
        <v>17</v>
      </c>
      <c r="T18">
        <v>1.03</v>
      </c>
      <c r="U18">
        <v>17</v>
      </c>
      <c r="V18">
        <v>0.84</v>
      </c>
      <c r="W18">
        <v>17</v>
      </c>
      <c r="X18">
        <v>0.26</v>
      </c>
    </row>
    <row r="19" spans="1:24" x14ac:dyDescent="0.25">
      <c r="A19" t="s">
        <v>18</v>
      </c>
      <c r="B19">
        <v>2</v>
      </c>
      <c r="C19">
        <f t="shared" ref="C19:L22" si="1">C11/C4</f>
        <v>0.26984309632028408</v>
      </c>
      <c r="D19">
        <f>D11/D4</f>
        <v>0.26984999999999998</v>
      </c>
      <c r="E19">
        <f t="shared" si="1"/>
        <v>0.31313976393315707</v>
      </c>
      <c r="F19">
        <f t="shared" si="1"/>
        <v>0.31314999999999998</v>
      </c>
      <c r="G19">
        <f t="shared" si="1"/>
        <v>0.45964545454545452</v>
      </c>
      <c r="H19">
        <f t="shared" si="1"/>
        <v>0.45964999999999995</v>
      </c>
      <c r="I19">
        <f t="shared" si="1"/>
        <v>0.34216634429400383</v>
      </c>
      <c r="J19">
        <f t="shared" si="1"/>
        <v>0.34216666666666667</v>
      </c>
      <c r="K19">
        <f t="shared" si="1"/>
        <v>0.37259675970900513</v>
      </c>
      <c r="L19">
        <f t="shared" si="1"/>
        <v>0.37259999999999999</v>
      </c>
      <c r="N19">
        <v>2</v>
      </c>
      <c r="O19">
        <v>26.98413</v>
      </c>
      <c r="P19">
        <v>0.99473</v>
      </c>
      <c r="Q19">
        <v>31.313960000000002</v>
      </c>
      <c r="R19">
        <v>0.82638999999999996</v>
      </c>
      <c r="S19">
        <v>45.964460000000003</v>
      </c>
      <c r="T19">
        <v>0.25980999999999999</v>
      </c>
      <c r="U19">
        <v>34.21669</v>
      </c>
      <c r="V19">
        <v>0.31176999999999999</v>
      </c>
      <c r="W19">
        <v>37.259619999999998</v>
      </c>
      <c r="X19">
        <v>0.40529999999999999</v>
      </c>
    </row>
    <row r="20" spans="1:24" x14ac:dyDescent="0.25">
      <c r="B20">
        <v>4</v>
      </c>
      <c r="C20">
        <f t="shared" si="1"/>
        <v>0.26119701884036345</v>
      </c>
      <c r="D20">
        <f t="shared" si="1"/>
        <v>0.26119999999999999</v>
      </c>
      <c r="E20">
        <f>E12/E5</f>
        <v>0.43011316082933609</v>
      </c>
      <c r="F20">
        <f>F12/F5</f>
        <v>0.43010000000000004</v>
      </c>
      <c r="G20">
        <f t="shared" si="1"/>
        <v>0.4704344023323615</v>
      </c>
      <c r="H20">
        <f t="shared" si="1"/>
        <v>0.47039999999999998</v>
      </c>
      <c r="I20">
        <f t="shared" si="1"/>
        <v>0.33749226006191951</v>
      </c>
      <c r="J20">
        <f t="shared" si="1"/>
        <v>0.33748571428571433</v>
      </c>
      <c r="K20">
        <f t="shared" si="1"/>
        <v>0.39075635593220343</v>
      </c>
      <c r="L20">
        <f t="shared" si="1"/>
        <v>0.39074999999999999</v>
      </c>
      <c r="N20">
        <v>4</v>
      </c>
      <c r="O20">
        <v>26.119399999999999</v>
      </c>
      <c r="P20">
        <v>2.03756</v>
      </c>
      <c r="Q20">
        <v>43.011420000000001</v>
      </c>
      <c r="R20">
        <v>0.66408999999999996</v>
      </c>
      <c r="S20">
        <v>47.043370000000003</v>
      </c>
      <c r="T20">
        <v>1.5394300000000001</v>
      </c>
      <c r="U20">
        <v>33.749169999999999</v>
      </c>
      <c r="V20">
        <v>1.8473200000000001</v>
      </c>
      <c r="W20">
        <v>39.075629999999997</v>
      </c>
      <c r="X20">
        <v>2.40151</v>
      </c>
    </row>
    <row r="21" spans="1:24" x14ac:dyDescent="0.25">
      <c r="B21">
        <v>6</v>
      </c>
      <c r="C21">
        <f t="shared" si="1"/>
        <v>0.11000297587929191</v>
      </c>
      <c r="D21">
        <f t="shared" si="1"/>
        <v>0.11000000000000001</v>
      </c>
      <c r="E21">
        <f t="shared" si="1"/>
        <v>0.41582376642407171</v>
      </c>
      <c r="F21">
        <f t="shared" si="1"/>
        <v>0.41581666666666667</v>
      </c>
      <c r="G21">
        <f t="shared" si="1"/>
        <v>0.48999974864452867</v>
      </c>
      <c r="H21">
        <f t="shared" si="1"/>
        <v>0.49</v>
      </c>
      <c r="I21">
        <f t="shared" si="1"/>
        <v>0.42687938931297714</v>
      </c>
      <c r="J21">
        <f t="shared" si="1"/>
        <v>0.42689999999999995</v>
      </c>
      <c r="K21">
        <f t="shared" si="1"/>
        <v>0.34490157040280611</v>
      </c>
      <c r="L21">
        <f>L13/L6</f>
        <v>0.34489999999999998</v>
      </c>
      <c r="N21">
        <v>6</v>
      </c>
      <c r="O21">
        <v>11</v>
      </c>
      <c r="P21">
        <v>2.7</v>
      </c>
      <c r="Q21">
        <v>41.58231</v>
      </c>
      <c r="R21">
        <v>2.28477</v>
      </c>
      <c r="S21">
        <v>49</v>
      </c>
      <c r="T21">
        <v>1.44851</v>
      </c>
      <c r="U21">
        <v>42.687989999999999</v>
      </c>
      <c r="V21">
        <v>1.73821</v>
      </c>
      <c r="W21">
        <v>34.490189999999998</v>
      </c>
      <c r="X21">
        <v>2.2596699999999998</v>
      </c>
    </row>
    <row r="22" spans="1:24" x14ac:dyDescent="0.25">
      <c r="B22">
        <v>8</v>
      </c>
      <c r="C22">
        <f t="shared" si="1"/>
        <v>0.13</v>
      </c>
      <c r="D22">
        <f t="shared" si="1"/>
        <v>0.12999999999999998</v>
      </c>
      <c r="E22">
        <f t="shared" si="1"/>
        <v>0.4200002629932767</v>
      </c>
      <c r="F22">
        <f t="shared" si="1"/>
        <v>0.42</v>
      </c>
      <c r="G22">
        <f t="shared" si="1"/>
        <v>0.46000027081230144</v>
      </c>
      <c r="H22">
        <f t="shared" si="1"/>
        <v>0.45999999999999996</v>
      </c>
      <c r="I22">
        <f t="shared" si="1"/>
        <v>0.46000027579148328</v>
      </c>
      <c r="J22">
        <f t="shared" si="1"/>
        <v>0.46000000000000008</v>
      </c>
      <c r="K22">
        <f t="shared" si="1"/>
        <v>0.36000024725291713</v>
      </c>
      <c r="L22">
        <f t="shared" si="1"/>
        <v>0.35999999999999993</v>
      </c>
      <c r="N22">
        <v>8</v>
      </c>
      <c r="O22">
        <v>13</v>
      </c>
      <c r="P22">
        <v>3.1</v>
      </c>
      <c r="Q22">
        <v>42</v>
      </c>
      <c r="R22">
        <v>1.2</v>
      </c>
      <c r="S22">
        <v>46</v>
      </c>
      <c r="T22">
        <v>1.2603800000000001</v>
      </c>
      <c r="U22">
        <v>46</v>
      </c>
      <c r="V22">
        <v>1.5124599999999999</v>
      </c>
      <c r="W22">
        <v>36</v>
      </c>
      <c r="X22">
        <v>1.9661999999999999</v>
      </c>
    </row>
    <row r="25" spans="1:24" x14ac:dyDescent="0.25">
      <c r="A25" t="s">
        <v>35</v>
      </c>
    </row>
    <row r="26" spans="1:24" x14ac:dyDescent="0.25">
      <c r="C26">
        <v>3</v>
      </c>
      <c r="E26">
        <v>5</v>
      </c>
      <c r="G26">
        <v>6</v>
      </c>
      <c r="I26">
        <v>7</v>
      </c>
      <c r="K26">
        <v>9</v>
      </c>
    </row>
    <row r="27" spans="1:24" x14ac:dyDescent="0.25">
      <c r="B27">
        <v>0</v>
      </c>
      <c r="C27">
        <f>C3-C10</f>
        <v>0.32038</v>
      </c>
      <c r="D27">
        <f t="shared" ref="D27:L27" si="2">D3-D10</f>
        <v>1.66E-2</v>
      </c>
      <c r="E27">
        <f t="shared" si="2"/>
        <v>0.32038</v>
      </c>
      <c r="F27">
        <f t="shared" si="2"/>
        <v>4.1500000000000002E-2</v>
      </c>
      <c r="G27">
        <f t="shared" si="2"/>
        <v>0.32038</v>
      </c>
      <c r="H27">
        <f t="shared" si="2"/>
        <v>4.1500000000000002E-2</v>
      </c>
      <c r="I27">
        <f t="shared" si="2"/>
        <v>0.32038</v>
      </c>
      <c r="J27">
        <f t="shared" si="2"/>
        <v>4.1500000000000002E-2</v>
      </c>
      <c r="K27">
        <f t="shared" si="2"/>
        <v>0.32038</v>
      </c>
      <c r="L27">
        <f t="shared" si="2"/>
        <v>4.1500000000000002E-2</v>
      </c>
    </row>
    <row r="28" spans="1:24" x14ac:dyDescent="0.25">
      <c r="B28">
        <v>2</v>
      </c>
      <c r="C28">
        <f t="shared" ref="C28:L31" si="3">C4-C11</f>
        <v>0.88835999999999993</v>
      </c>
      <c r="D28">
        <f t="shared" si="3"/>
        <v>0.14603000000000002</v>
      </c>
      <c r="E28">
        <f t="shared" si="3"/>
        <v>2.20024</v>
      </c>
      <c r="F28">
        <f t="shared" si="3"/>
        <v>0.13736999999999999</v>
      </c>
      <c r="G28">
        <f t="shared" si="3"/>
        <v>2.9719500000000001</v>
      </c>
      <c r="H28">
        <f t="shared" si="3"/>
        <v>0.10807000000000001</v>
      </c>
      <c r="I28">
        <f t="shared" si="3"/>
        <v>3.4009999999999998</v>
      </c>
      <c r="J28">
        <f t="shared" si="3"/>
        <v>0.19734999999999997</v>
      </c>
      <c r="K28">
        <f t="shared" si="3"/>
        <v>2.5639899999999995</v>
      </c>
      <c r="L28">
        <f t="shared" si="3"/>
        <v>0.25096000000000002</v>
      </c>
    </row>
    <row r="29" spans="1:24" x14ac:dyDescent="0.25">
      <c r="B29">
        <v>4</v>
      </c>
      <c r="C29">
        <f t="shared" si="3"/>
        <v>0.94074000000000013</v>
      </c>
      <c r="D29">
        <f t="shared" si="3"/>
        <v>0.14776</v>
      </c>
      <c r="E29">
        <f t="shared" si="3"/>
        <v>2.4581099999999996</v>
      </c>
      <c r="F29">
        <f t="shared" si="3"/>
        <v>0.17096999999999998</v>
      </c>
      <c r="G29">
        <f t="shared" si="3"/>
        <v>3.6328200000000002</v>
      </c>
      <c r="H29">
        <f t="shared" si="3"/>
        <v>5.2960000000000007E-2</v>
      </c>
      <c r="I29">
        <f t="shared" si="3"/>
        <v>4.2797999999999998</v>
      </c>
      <c r="J29">
        <f t="shared" si="3"/>
        <v>0.46375999999999995</v>
      </c>
      <c r="K29">
        <f t="shared" si="3"/>
        <v>2.8756299999999997</v>
      </c>
      <c r="L29">
        <f t="shared" si="3"/>
        <v>0.24370000000000003</v>
      </c>
    </row>
    <row r="30" spans="1:24" x14ac:dyDescent="0.25">
      <c r="B30">
        <v>6</v>
      </c>
      <c r="C30">
        <f t="shared" si="3"/>
        <v>1.10656</v>
      </c>
      <c r="D30">
        <f t="shared" si="3"/>
        <v>0.26700000000000002</v>
      </c>
      <c r="E30">
        <f t="shared" si="3"/>
        <v>2.8663600000000002</v>
      </c>
      <c r="F30">
        <f t="shared" si="3"/>
        <v>0.35050999999999999</v>
      </c>
      <c r="G30">
        <f t="shared" si="3"/>
        <v>3.4493</v>
      </c>
      <c r="H30">
        <f t="shared" si="3"/>
        <v>0.20400000000000001</v>
      </c>
      <c r="I30">
        <f t="shared" si="3"/>
        <v>3.7539399999999996</v>
      </c>
      <c r="J30">
        <f t="shared" si="3"/>
        <v>0.11462000000000001</v>
      </c>
      <c r="K30">
        <f t="shared" si="3"/>
        <v>3.1357400000000002</v>
      </c>
      <c r="L30">
        <f t="shared" si="3"/>
        <v>0.26204000000000005</v>
      </c>
    </row>
    <row r="31" spans="1:24" x14ac:dyDescent="0.25">
      <c r="B31">
        <v>8</v>
      </c>
      <c r="C31">
        <f t="shared" si="3"/>
        <v>1.0352999999999999</v>
      </c>
      <c r="D31">
        <f t="shared" si="3"/>
        <v>0.34800000000000003</v>
      </c>
      <c r="E31">
        <f t="shared" si="3"/>
        <v>3.0875300000000006</v>
      </c>
      <c r="F31">
        <f t="shared" si="3"/>
        <v>0.23200000000000001</v>
      </c>
      <c r="G31">
        <f t="shared" si="3"/>
        <v>3.5892000000000004</v>
      </c>
      <c r="H31">
        <f t="shared" si="3"/>
        <v>0.29700000000000004</v>
      </c>
      <c r="I31">
        <f t="shared" si="3"/>
        <v>3.5244</v>
      </c>
      <c r="J31">
        <f t="shared" si="3"/>
        <v>0.32399999999999995</v>
      </c>
      <c r="K31">
        <f t="shared" si="3"/>
        <v>3.1061299999999994</v>
      </c>
      <c r="L31">
        <f t="shared" si="3"/>
        <v>0.25600000000000001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different treatment and lipids</vt:lpstr>
      <vt:lpstr>different CN and glucose dosage</vt:lpstr>
      <vt:lpstr>C，N，P</vt:lpstr>
      <vt:lpstr>different yeast</vt:lpstr>
      <vt:lpstr>TOC of different treatment</vt:lpstr>
      <vt:lpstr>lipid profiles</vt:lpstr>
      <vt:lpstr>glucose + TH</vt:lpstr>
      <vt:lpstr>different 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2021-07-06T15:23:02Z</dcterms:modified>
</cp:coreProperties>
</file>