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activeTab="3"/>
  </bookViews>
  <sheets>
    <sheet name="ammonia distribution" sheetId="1" r:id="rId1"/>
    <sheet name="HRT" sheetId="2" r:id="rId2"/>
    <sheet name="K calculation" sheetId="3" r:id="rId3"/>
    <sheet name="COD and TN" sheetId="5" r:id="rId4"/>
  </sheets>
  <definedNames>
    <definedName name="OLE_LINK3" localSheetId="2">'K calculation'!$G$17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28" i="1" l="1"/>
  <c r="T28" i="1" s="1"/>
  <c r="Q29" i="1"/>
  <c r="Q30" i="1"/>
  <c r="Q27" i="1"/>
  <c r="T30" i="1"/>
  <c r="T29" i="1"/>
  <c r="T27" i="1"/>
  <c r="T26" i="1"/>
  <c r="T25" i="1"/>
  <c r="J26" i="1"/>
  <c r="J27" i="1"/>
  <c r="J28" i="1"/>
  <c r="J29" i="1"/>
  <c r="J30" i="1"/>
  <c r="J25" i="1"/>
  <c r="L27" i="5" l="1"/>
  <c r="L31" i="5"/>
  <c r="L35" i="5"/>
  <c r="L23" i="5"/>
  <c r="J25" i="5"/>
  <c r="J26" i="5"/>
  <c r="J29" i="5"/>
  <c r="J30" i="5"/>
  <c r="J33" i="5"/>
  <c r="J34" i="5"/>
  <c r="J23" i="5"/>
  <c r="J9" i="5"/>
  <c r="J10" i="5"/>
  <c r="J11" i="5"/>
  <c r="J27" i="5" s="1"/>
  <c r="J12" i="5"/>
  <c r="J28" i="5" s="1"/>
  <c r="J13" i="5"/>
  <c r="J14" i="5"/>
  <c r="J15" i="5"/>
  <c r="J31" i="5" s="1"/>
  <c r="J16" i="5"/>
  <c r="J32" i="5" s="1"/>
  <c r="J17" i="5"/>
  <c r="J18" i="5"/>
  <c r="J19" i="5"/>
  <c r="O35" i="5" s="1"/>
  <c r="J8" i="5"/>
  <c r="J24" i="5" s="1"/>
  <c r="L9" i="5"/>
  <c r="L25" i="5" s="1"/>
  <c r="L10" i="5"/>
  <c r="L26" i="5" s="1"/>
  <c r="L11" i="5"/>
  <c r="L12" i="5"/>
  <c r="L28" i="5" s="1"/>
  <c r="L13" i="5"/>
  <c r="L29" i="5" s="1"/>
  <c r="L14" i="5"/>
  <c r="L30" i="5" s="1"/>
  <c r="L15" i="5"/>
  <c r="L16" i="5"/>
  <c r="L32" i="5" s="1"/>
  <c r="L17" i="5"/>
  <c r="L33" i="5" s="1"/>
  <c r="L18" i="5"/>
  <c r="L34" i="5" s="1"/>
  <c r="L19" i="5"/>
  <c r="L8" i="5"/>
  <c r="L24" i="5" s="1"/>
  <c r="G12" i="5"/>
  <c r="G20" i="5"/>
  <c r="G22" i="5"/>
  <c r="G28" i="5"/>
  <c r="F18" i="5"/>
  <c r="H18" i="5" s="1"/>
  <c r="F10" i="5"/>
  <c r="H10" i="5" s="1"/>
  <c r="F22" i="5"/>
  <c r="F26" i="5"/>
  <c r="H26" i="5" s="1"/>
  <c r="F8" i="5"/>
  <c r="H8" i="5" s="1"/>
  <c r="D26" i="5"/>
  <c r="G26" i="5" s="1"/>
  <c r="D27" i="5"/>
  <c r="D28" i="5"/>
  <c r="D29" i="5"/>
  <c r="F28" i="5" s="1"/>
  <c r="H28" i="5" s="1"/>
  <c r="D30" i="5"/>
  <c r="G30" i="5" s="1"/>
  <c r="D31" i="5"/>
  <c r="D32" i="5"/>
  <c r="G32" i="5" s="1"/>
  <c r="D25" i="5"/>
  <c r="D24" i="5"/>
  <c r="G24" i="5" s="1"/>
  <c r="D11" i="5"/>
  <c r="D12" i="5"/>
  <c r="F12" i="5" s="1"/>
  <c r="H12" i="5" s="1"/>
  <c r="D13" i="5"/>
  <c r="D14" i="5"/>
  <c r="G14" i="5" s="1"/>
  <c r="D15" i="5"/>
  <c r="D16" i="5"/>
  <c r="G16" i="5" s="1"/>
  <c r="D17" i="5"/>
  <c r="F16" i="5" s="1"/>
  <c r="H16" i="5" s="1"/>
  <c r="D18" i="5"/>
  <c r="G18" i="5" s="1"/>
  <c r="D19" i="5"/>
  <c r="D20" i="5"/>
  <c r="D21" i="5"/>
  <c r="F20" i="5" s="1"/>
  <c r="H20" i="5" s="1"/>
  <c r="D9" i="5"/>
  <c r="D10" i="5"/>
  <c r="G10" i="5" s="1"/>
  <c r="D8" i="5"/>
  <c r="G8" i="5" s="1"/>
  <c r="F32" i="5" l="1"/>
  <c r="H32" i="5" s="1"/>
  <c r="F24" i="5"/>
  <c r="H24" i="5" s="1"/>
  <c r="F14" i="5"/>
  <c r="H14" i="5" s="1"/>
  <c r="F30" i="5"/>
  <c r="H30" i="5" s="1"/>
  <c r="J35" i="5"/>
  <c r="K23" i="3"/>
  <c r="K24" i="3"/>
  <c r="K25" i="3"/>
  <c r="K22" i="3"/>
  <c r="K20" i="3"/>
  <c r="L20" i="3"/>
  <c r="K21" i="3"/>
  <c r="L21" i="3"/>
  <c r="L22" i="3"/>
  <c r="L23" i="3"/>
  <c r="L24" i="3"/>
  <c r="L25" i="3"/>
  <c r="L19" i="3"/>
  <c r="K19" i="3"/>
  <c r="C14" i="2" l="1"/>
  <c r="C15" i="2"/>
  <c r="C16" i="2"/>
  <c r="C17" i="2"/>
  <c r="C18" i="2"/>
  <c r="C19" i="2"/>
  <c r="C13" i="2"/>
  <c r="C14" i="1" l="1"/>
  <c r="C15" i="1"/>
  <c r="C16" i="1"/>
  <c r="C17" i="1"/>
  <c r="C18" i="1"/>
  <c r="C13" i="1"/>
</calcChain>
</file>

<file path=xl/sharedStrings.xml><?xml version="1.0" encoding="utf-8"?>
<sst xmlns="http://schemas.openxmlformats.org/spreadsheetml/2006/main" count="97" uniqueCount="33">
  <si>
    <t>--</t>
  </si>
  <si>
    <t>feed</t>
    <phoneticPr fontId="1" type="noConversion"/>
  </si>
  <si>
    <t>air</t>
    <phoneticPr fontId="1" type="noConversion"/>
  </si>
  <si>
    <t>acid</t>
    <phoneticPr fontId="1" type="noConversion"/>
  </si>
  <si>
    <t>Time (min)</t>
  </si>
  <si>
    <r>
      <t>C</t>
    </r>
    <r>
      <rPr>
        <vertAlign val="subscript"/>
        <sz val="12"/>
        <color theme="1"/>
        <rFont val="Times New Roman"/>
        <family val="1"/>
      </rPr>
      <t xml:space="preserve">L </t>
    </r>
    <r>
      <rPr>
        <sz val="12"/>
        <color theme="1"/>
        <rFont val="Times New Roman"/>
        <family val="1"/>
      </rPr>
      <t>(mg-N/L)</t>
    </r>
    <r>
      <rPr>
        <vertAlign val="superscript"/>
        <sz val="12"/>
        <color theme="1"/>
        <rFont val="Times New Roman"/>
        <family val="1"/>
      </rPr>
      <t>a</t>
    </r>
  </si>
  <si>
    <r>
      <t>C</t>
    </r>
    <r>
      <rPr>
        <vertAlign val="subscript"/>
        <sz val="12"/>
        <color theme="1"/>
        <rFont val="Times New Roman"/>
        <family val="1"/>
      </rPr>
      <t xml:space="preserve">A </t>
    </r>
    <r>
      <rPr>
        <sz val="12"/>
        <color theme="1"/>
        <rFont val="Times New Roman"/>
        <family val="1"/>
      </rPr>
      <t>(mg-N/L)</t>
    </r>
  </si>
  <si>
    <r>
      <t>C</t>
    </r>
    <r>
      <rPr>
        <vertAlign val="subscript"/>
        <sz val="12"/>
        <color theme="1"/>
        <rFont val="Times New Roman"/>
        <family val="1"/>
      </rPr>
      <t>Acid</t>
    </r>
    <r>
      <rPr>
        <sz val="12"/>
        <color theme="1"/>
        <rFont val="Times New Roman"/>
        <family val="1"/>
      </rPr>
      <t xml:space="preserve"> (mg-N/L)</t>
    </r>
    <r>
      <rPr>
        <vertAlign val="superscript"/>
        <sz val="12"/>
        <color theme="1"/>
        <rFont val="Times New Roman"/>
        <family val="1"/>
      </rPr>
      <t>b</t>
    </r>
  </si>
  <si>
    <r>
      <t>J (g-N/m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•s)</t>
    </r>
  </si>
  <si>
    <r>
      <t>K (×10</t>
    </r>
    <r>
      <rPr>
        <vertAlign val="superscript"/>
        <sz val="12"/>
        <color theme="1"/>
        <rFont val="Times New Roman"/>
        <family val="1"/>
      </rPr>
      <t>-5</t>
    </r>
    <r>
      <rPr>
        <sz val="12"/>
        <color theme="1"/>
        <rFont val="Times New Roman"/>
        <family val="1"/>
      </rPr>
      <t xml:space="preserve"> m/s)</t>
    </r>
  </si>
  <si>
    <t>Contactless MD</t>
  </si>
  <si>
    <t>-</t>
  </si>
  <si>
    <r>
      <t>J</t>
    </r>
    <r>
      <rPr>
        <vertAlign val="subscript"/>
        <sz val="12"/>
        <color theme="1"/>
        <rFont val="Times New Roman"/>
        <family val="1"/>
      </rPr>
      <t>L-A</t>
    </r>
    <r>
      <rPr>
        <sz val="12"/>
        <color theme="1"/>
        <rFont val="Times New Roman"/>
        <family val="1"/>
      </rPr>
      <t xml:space="preserve"> &gt; J</t>
    </r>
    <r>
      <rPr>
        <vertAlign val="subscript"/>
        <sz val="12"/>
        <color theme="1"/>
        <rFont val="Times New Roman"/>
        <family val="1"/>
      </rPr>
      <t>A-Acid</t>
    </r>
    <r>
      <rPr>
        <sz val="12"/>
        <color theme="1"/>
        <rFont val="Times New Roman"/>
        <family val="1"/>
      </rPr>
      <t xml:space="preserve"> </t>
    </r>
  </si>
  <si>
    <r>
      <t>J</t>
    </r>
    <r>
      <rPr>
        <vertAlign val="subscript"/>
        <sz val="12"/>
        <color theme="1"/>
        <rFont val="Times New Roman"/>
        <family val="1"/>
      </rPr>
      <t>L-A</t>
    </r>
    <r>
      <rPr>
        <sz val="12"/>
        <color theme="1"/>
        <rFont val="Times New Roman"/>
        <family val="1"/>
      </rPr>
      <t xml:space="preserve"> &gt; J</t>
    </r>
    <r>
      <rPr>
        <vertAlign val="subscript"/>
        <sz val="12"/>
        <color theme="1"/>
        <rFont val="Times New Roman"/>
        <family val="1"/>
      </rPr>
      <t>A-Acid</t>
    </r>
  </si>
  <si>
    <r>
      <t>J</t>
    </r>
    <r>
      <rPr>
        <vertAlign val="subscript"/>
        <sz val="12"/>
        <color theme="1"/>
        <rFont val="Times New Roman"/>
        <family val="1"/>
      </rPr>
      <t>L-A</t>
    </r>
    <r>
      <rPr>
        <sz val="12"/>
        <color theme="1"/>
        <rFont val="Times New Roman"/>
        <family val="1"/>
      </rPr>
      <t xml:space="preserve"> = J</t>
    </r>
    <r>
      <rPr>
        <vertAlign val="subscript"/>
        <sz val="12"/>
        <color theme="1"/>
        <rFont val="Times New Roman"/>
        <family val="1"/>
      </rPr>
      <t>A-Acid</t>
    </r>
  </si>
  <si>
    <r>
      <t>K</t>
    </r>
    <r>
      <rPr>
        <vertAlign val="subscript"/>
        <sz val="12"/>
        <color theme="1"/>
        <rFont val="Times New Roman"/>
        <family val="1"/>
      </rPr>
      <t>h</t>
    </r>
  </si>
  <si>
    <r>
      <t>541.7 K</t>
    </r>
    <r>
      <rPr>
        <vertAlign val="subscript"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&gt;17.2 K</t>
    </r>
    <r>
      <rPr>
        <vertAlign val="subscript"/>
        <sz val="12"/>
        <color theme="1"/>
        <rFont val="Times New Roman"/>
        <family val="1"/>
      </rPr>
      <t>mB</t>
    </r>
  </si>
  <si>
    <r>
      <t>265.9 K</t>
    </r>
    <r>
      <rPr>
        <vertAlign val="subscript"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&gt; 12.0 K</t>
    </r>
    <r>
      <rPr>
        <vertAlign val="subscript"/>
        <sz val="12"/>
        <color theme="1"/>
        <rFont val="Times New Roman"/>
        <family val="1"/>
      </rPr>
      <t>mB</t>
    </r>
  </si>
  <si>
    <r>
      <t>174.4 K</t>
    </r>
    <r>
      <rPr>
        <vertAlign val="subscript"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&lt; 12.0 K</t>
    </r>
    <r>
      <rPr>
        <vertAlign val="subscript"/>
        <sz val="12"/>
        <color theme="1"/>
        <rFont val="Times New Roman"/>
        <family val="1"/>
      </rPr>
      <t>mB</t>
    </r>
  </si>
  <si>
    <t>a</t>
    <phoneticPr fontId="1" type="noConversion"/>
  </si>
  <si>
    <t>b</t>
    <phoneticPr fontId="1" type="noConversion"/>
  </si>
  <si>
    <t>contactless</t>
    <phoneticPr fontId="1" type="noConversion"/>
  </si>
  <si>
    <t>in</t>
    <phoneticPr fontId="1" type="noConversion"/>
  </si>
  <si>
    <t>hour</t>
    <phoneticPr fontId="1" type="noConversion"/>
  </si>
  <si>
    <t>out</t>
    <phoneticPr fontId="1" type="noConversion"/>
  </si>
  <si>
    <t>concentration</t>
    <phoneticPr fontId="1" type="noConversion"/>
  </si>
  <si>
    <t>average</t>
    <phoneticPr fontId="1" type="noConversion"/>
  </si>
  <si>
    <t>std</t>
    <phoneticPr fontId="1" type="noConversion"/>
  </si>
  <si>
    <t>conventional</t>
    <phoneticPr fontId="1" type="noConversion"/>
  </si>
  <si>
    <t>TN</t>
    <phoneticPr fontId="1" type="noConversion"/>
  </si>
  <si>
    <t>COD/TN</t>
    <phoneticPr fontId="1" type="noConversion"/>
  </si>
  <si>
    <t>COD in contactless MD &amp; conventional MD</t>
    <phoneticPr fontId="1" type="noConversion"/>
  </si>
  <si>
    <t>20 times dilution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</si>
</sst>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2</xdr:row>
          <xdr:rowOff>0</xdr:rowOff>
        </xdr:from>
        <xdr:to>
          <xdr:col>4</xdr:col>
          <xdr:colOff>114300</xdr:colOff>
          <xdr:row>13</xdr:row>
          <xdr:rowOff>167640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2</xdr:row>
          <xdr:rowOff>0</xdr:rowOff>
        </xdr:from>
        <xdr:to>
          <xdr:col>9</xdr:col>
          <xdr:colOff>114300</xdr:colOff>
          <xdr:row>13</xdr:row>
          <xdr:rowOff>167640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16</xdr:row>
          <xdr:rowOff>0</xdr:rowOff>
        </xdr:from>
        <xdr:to>
          <xdr:col>10</xdr:col>
          <xdr:colOff>137160</xdr:colOff>
          <xdr:row>16</xdr:row>
          <xdr:rowOff>388620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205740</xdr:colOff>
      <xdr:row>20</xdr:row>
      <xdr:rowOff>144780</xdr:rowOff>
    </xdr:from>
    <xdr:to>
      <xdr:col>14</xdr:col>
      <xdr:colOff>396240</xdr:colOff>
      <xdr:row>32</xdr:row>
      <xdr:rowOff>99060</xdr:rowOff>
    </xdr:to>
    <xdr:sp macro="" textlink="">
      <xdr:nvSpPr>
        <xdr:cNvPr id="3" name="上下箭头 2"/>
        <xdr:cNvSpPr/>
      </xdr:nvSpPr>
      <xdr:spPr>
        <a:xfrm>
          <a:off x="11178540" y="3649980"/>
          <a:ext cx="190500" cy="2057400"/>
        </a:xfrm>
        <a:prstGeom prst="up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7"/>
  <sheetViews>
    <sheetView topLeftCell="A10" workbookViewId="0">
      <selection activeCell="A24" sqref="A24"/>
    </sheetView>
  </sheetViews>
  <sheetFormatPr defaultRowHeight="13.8" x14ac:dyDescent="0.25"/>
  <cols>
    <col min="1" max="1" width="17.6640625" customWidth="1"/>
  </cols>
  <sheetData>
    <row r="1" spans="2:8" x14ac:dyDescent="0.25">
      <c r="C1" t="s">
        <v>1</v>
      </c>
      <c r="D1" t="s">
        <v>3</v>
      </c>
      <c r="E1" t="s">
        <v>2</v>
      </c>
    </row>
    <row r="2" spans="2:8" x14ac:dyDescent="0.25">
      <c r="B2">
        <v>0</v>
      </c>
      <c r="C2">
        <v>0</v>
      </c>
      <c r="D2">
        <v>0</v>
      </c>
      <c r="E2">
        <v>0</v>
      </c>
      <c r="H2" t="s">
        <v>0</v>
      </c>
    </row>
    <row r="3" spans="2:8" x14ac:dyDescent="0.25">
      <c r="B3">
        <v>2</v>
      </c>
      <c r="C3">
        <v>52.108319999999999</v>
      </c>
      <c r="D3">
        <v>42.356319999999997</v>
      </c>
      <c r="E3">
        <v>9.7519899999999993</v>
      </c>
      <c r="F3">
        <v>2</v>
      </c>
      <c r="G3">
        <v>1.4</v>
      </c>
      <c r="H3">
        <v>2</v>
      </c>
    </row>
    <row r="4" spans="2:8" x14ac:dyDescent="0.25">
      <c r="B4">
        <v>4</v>
      </c>
      <c r="C4">
        <v>76.185950000000005</v>
      </c>
      <c r="D4">
        <v>69.351590000000002</v>
      </c>
      <c r="E4">
        <v>6.8343600000000002</v>
      </c>
      <c r="F4">
        <v>1.7</v>
      </c>
      <c r="G4">
        <v>1.8</v>
      </c>
      <c r="H4">
        <v>0.8</v>
      </c>
    </row>
    <row r="5" spans="2:8" x14ac:dyDescent="0.25">
      <c r="B5">
        <v>6</v>
      </c>
      <c r="C5">
        <v>84.029110000000003</v>
      </c>
      <c r="D5">
        <v>84.636560000000003</v>
      </c>
      <c r="E5">
        <v>0</v>
      </c>
      <c r="F5">
        <v>2.9</v>
      </c>
      <c r="G5">
        <v>3.5</v>
      </c>
      <c r="H5">
        <v>0</v>
      </c>
    </row>
    <row r="6" spans="2:8" x14ac:dyDescent="0.25">
      <c r="B6">
        <v>8</v>
      </c>
      <c r="C6">
        <v>89.711619999999996</v>
      </c>
      <c r="D6">
        <v>92.002669999999995</v>
      </c>
      <c r="E6">
        <v>0</v>
      </c>
      <c r="F6">
        <v>4.5</v>
      </c>
      <c r="G6">
        <v>2.6</v>
      </c>
      <c r="H6">
        <v>0</v>
      </c>
    </row>
    <row r="7" spans="2:8" x14ac:dyDescent="0.25">
      <c r="B7">
        <v>10</v>
      </c>
      <c r="C7">
        <v>92.339489999999998</v>
      </c>
      <c r="D7">
        <v>96.908619999999999</v>
      </c>
      <c r="E7">
        <v>0</v>
      </c>
      <c r="F7">
        <v>2.8</v>
      </c>
      <c r="G7">
        <v>4.2</v>
      </c>
      <c r="H7">
        <v>0</v>
      </c>
    </row>
    <row r="8" spans="2:8" x14ac:dyDescent="0.25">
      <c r="B8">
        <v>12</v>
      </c>
      <c r="C8">
        <v>94.203710000000001</v>
      </c>
      <c r="D8">
        <v>103.02621000000001</v>
      </c>
      <c r="E8">
        <v>0</v>
      </c>
      <c r="F8">
        <v>3.8</v>
      </c>
      <c r="G8">
        <v>3</v>
      </c>
      <c r="H8">
        <v>0</v>
      </c>
    </row>
    <row r="11" spans="2:8" x14ac:dyDescent="0.25">
      <c r="C11" t="s">
        <v>1</v>
      </c>
      <c r="D11" t="s">
        <v>3</v>
      </c>
      <c r="E11" t="s">
        <v>2</v>
      </c>
    </row>
    <row r="12" spans="2:8" x14ac:dyDescent="0.25">
      <c r="B12">
        <v>0</v>
      </c>
      <c r="C12">
        <v>100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2:8" x14ac:dyDescent="0.25">
      <c r="B13">
        <v>2</v>
      </c>
      <c r="C13">
        <f>100-C3</f>
        <v>47.891680000000001</v>
      </c>
      <c r="D13">
        <v>42.356319999999997</v>
      </c>
      <c r="E13">
        <v>9.7519899999999993</v>
      </c>
      <c r="F13">
        <v>2</v>
      </c>
      <c r="G13">
        <v>1.4</v>
      </c>
      <c r="H13">
        <v>2</v>
      </c>
    </row>
    <row r="14" spans="2:8" x14ac:dyDescent="0.25">
      <c r="B14">
        <v>4</v>
      </c>
      <c r="C14">
        <f t="shared" ref="C14:C18" si="0">100-C4</f>
        <v>23.814049999999995</v>
      </c>
      <c r="D14">
        <v>69.351590000000002</v>
      </c>
      <c r="E14">
        <v>6.8343600000000002</v>
      </c>
      <c r="F14">
        <v>1.7</v>
      </c>
      <c r="G14">
        <v>1.8</v>
      </c>
      <c r="H14">
        <v>0.8</v>
      </c>
    </row>
    <row r="15" spans="2:8" x14ac:dyDescent="0.25">
      <c r="B15">
        <v>6</v>
      </c>
      <c r="C15">
        <f t="shared" si="0"/>
        <v>15.970889999999997</v>
      </c>
      <c r="D15">
        <v>84.636560000000003</v>
      </c>
      <c r="E15">
        <v>0</v>
      </c>
      <c r="F15">
        <v>2.9</v>
      </c>
      <c r="G15">
        <v>3.5</v>
      </c>
      <c r="H15">
        <v>0</v>
      </c>
    </row>
    <row r="16" spans="2:8" x14ac:dyDescent="0.25">
      <c r="B16">
        <v>8</v>
      </c>
      <c r="C16">
        <f t="shared" si="0"/>
        <v>10.288380000000004</v>
      </c>
      <c r="D16">
        <v>92.002669999999995</v>
      </c>
      <c r="E16">
        <v>0</v>
      </c>
      <c r="F16">
        <v>4.5</v>
      </c>
      <c r="G16">
        <v>2.6</v>
      </c>
      <c r="H16">
        <v>0</v>
      </c>
    </row>
    <row r="17" spans="2:20" x14ac:dyDescent="0.25">
      <c r="B17">
        <v>10</v>
      </c>
      <c r="C17">
        <f t="shared" si="0"/>
        <v>7.6605100000000022</v>
      </c>
      <c r="D17">
        <v>96.908619999999999</v>
      </c>
      <c r="E17">
        <v>0</v>
      </c>
      <c r="F17">
        <v>2.8</v>
      </c>
      <c r="G17">
        <v>4.2</v>
      </c>
      <c r="H17">
        <v>0</v>
      </c>
    </row>
    <row r="18" spans="2:20" x14ac:dyDescent="0.25">
      <c r="B18">
        <v>12</v>
      </c>
      <c r="C18">
        <f t="shared" si="0"/>
        <v>5.7962899999999991</v>
      </c>
      <c r="D18">
        <v>103.02621000000001</v>
      </c>
      <c r="E18">
        <v>0</v>
      </c>
      <c r="F18">
        <v>3.8</v>
      </c>
      <c r="G18">
        <v>3</v>
      </c>
      <c r="H18">
        <v>0</v>
      </c>
    </row>
    <row r="24" spans="2:20" x14ac:dyDescent="0.25">
      <c r="B24">
        <v>0</v>
      </c>
      <c r="C24">
        <v>100</v>
      </c>
      <c r="D24">
        <v>0</v>
      </c>
      <c r="E24">
        <v>0</v>
      </c>
      <c r="F24">
        <v>0</v>
      </c>
      <c r="G24">
        <v>0</v>
      </c>
      <c r="H24">
        <v>0</v>
      </c>
      <c r="L24">
        <v>0</v>
      </c>
      <c r="M24">
        <v>100</v>
      </c>
      <c r="N24">
        <v>0</v>
      </c>
      <c r="O24">
        <v>0</v>
      </c>
      <c r="P24">
        <v>0</v>
      </c>
      <c r="Q24">
        <v>0</v>
      </c>
      <c r="R24">
        <v>0</v>
      </c>
    </row>
    <row r="25" spans="2:20" x14ac:dyDescent="0.25">
      <c r="B25">
        <v>2</v>
      </c>
      <c r="C25">
        <v>47.891680000000001</v>
      </c>
      <c r="D25">
        <v>2</v>
      </c>
      <c r="E25">
        <v>9.7519899999999993</v>
      </c>
      <c r="F25">
        <v>2</v>
      </c>
      <c r="G25">
        <v>42.356319999999997</v>
      </c>
      <c r="H25">
        <v>1.4</v>
      </c>
      <c r="J25">
        <f>SUM(C25,E25,G25)</f>
        <v>99.999989999999997</v>
      </c>
      <c r="L25">
        <v>2</v>
      </c>
      <c r="M25">
        <v>47.891680000000001</v>
      </c>
      <c r="N25">
        <v>2</v>
      </c>
      <c r="O25">
        <v>9.7519899999999993</v>
      </c>
      <c r="P25">
        <v>2</v>
      </c>
      <c r="Q25">
        <v>42.356319999999997</v>
      </c>
      <c r="R25">
        <v>1.4</v>
      </c>
      <c r="T25">
        <f>SUM(M25,O25,Q25)</f>
        <v>99.999989999999997</v>
      </c>
    </row>
    <row r="26" spans="2:20" x14ac:dyDescent="0.25">
      <c r="B26">
        <v>4</v>
      </c>
      <c r="C26">
        <v>23.814050000000002</v>
      </c>
      <c r="D26">
        <v>1.7</v>
      </c>
      <c r="E26">
        <v>6.8343600000000002</v>
      </c>
      <c r="F26">
        <v>0.8</v>
      </c>
      <c r="G26">
        <v>69.351590000000002</v>
      </c>
      <c r="H26">
        <v>1.8</v>
      </c>
      <c r="J26">
        <f t="shared" ref="J26:J30" si="1">SUM(C26,E26,G26)</f>
        <v>100</v>
      </c>
      <c r="L26">
        <v>4</v>
      </c>
      <c r="M26">
        <v>23.814050000000002</v>
      </c>
      <c r="N26">
        <v>1.7</v>
      </c>
      <c r="O26">
        <v>6.8343600000000002</v>
      </c>
      <c r="P26">
        <v>0.8</v>
      </c>
      <c r="Q26">
        <v>69.351590000000002</v>
      </c>
      <c r="R26">
        <v>1.8</v>
      </c>
      <c r="T26">
        <f t="shared" ref="T26:T30" si="2">SUM(M26,O26,Q26)</f>
        <v>100</v>
      </c>
    </row>
    <row r="27" spans="2:20" x14ac:dyDescent="0.25">
      <c r="B27">
        <v>6</v>
      </c>
      <c r="C27">
        <v>15.970890000000001</v>
      </c>
      <c r="D27">
        <v>2.9</v>
      </c>
      <c r="E27">
        <v>0</v>
      </c>
      <c r="F27">
        <v>0</v>
      </c>
      <c r="G27">
        <v>84.636560000000003</v>
      </c>
      <c r="H27">
        <v>3.5</v>
      </c>
      <c r="J27">
        <f t="shared" si="1"/>
        <v>100.60745</v>
      </c>
      <c r="L27">
        <v>6</v>
      </c>
      <c r="M27">
        <v>15.970890000000001</v>
      </c>
      <c r="N27">
        <v>2.9</v>
      </c>
      <c r="O27">
        <v>0</v>
      </c>
      <c r="P27">
        <v>0</v>
      </c>
      <c r="Q27">
        <f>100-M27</f>
        <v>84.029110000000003</v>
      </c>
      <c r="R27">
        <v>3.5</v>
      </c>
      <c r="T27">
        <f t="shared" si="2"/>
        <v>100</v>
      </c>
    </row>
    <row r="28" spans="2:20" x14ac:dyDescent="0.25">
      <c r="B28">
        <v>8</v>
      </c>
      <c r="C28">
        <v>10.28838</v>
      </c>
      <c r="D28">
        <v>4.5</v>
      </c>
      <c r="E28">
        <v>0</v>
      </c>
      <c r="F28">
        <v>0</v>
      </c>
      <c r="G28">
        <v>92.002669999999995</v>
      </c>
      <c r="H28">
        <v>2.6</v>
      </c>
      <c r="J28">
        <f t="shared" si="1"/>
        <v>102.29105</v>
      </c>
      <c r="L28">
        <v>8</v>
      </c>
      <c r="M28">
        <v>10.28838</v>
      </c>
      <c r="N28">
        <v>4.5</v>
      </c>
      <c r="O28">
        <v>0</v>
      </c>
      <c r="P28">
        <v>0</v>
      </c>
      <c r="Q28">
        <f t="shared" ref="Q28:Q30" si="3">100-M28</f>
        <v>89.711619999999996</v>
      </c>
      <c r="R28">
        <v>2.6</v>
      </c>
      <c r="T28">
        <f t="shared" si="2"/>
        <v>100</v>
      </c>
    </row>
    <row r="29" spans="2:20" x14ac:dyDescent="0.25">
      <c r="B29">
        <v>10</v>
      </c>
      <c r="C29">
        <v>7.6605100000000004</v>
      </c>
      <c r="D29">
        <v>2.8</v>
      </c>
      <c r="E29">
        <v>0</v>
      </c>
      <c r="F29">
        <v>0</v>
      </c>
      <c r="G29">
        <v>96.908619999999999</v>
      </c>
      <c r="H29">
        <v>4.2</v>
      </c>
      <c r="J29">
        <f t="shared" si="1"/>
        <v>104.56913</v>
      </c>
      <c r="L29">
        <v>10</v>
      </c>
      <c r="M29">
        <v>7.6605100000000004</v>
      </c>
      <c r="N29">
        <v>2.8</v>
      </c>
      <c r="O29">
        <v>0</v>
      </c>
      <c r="P29">
        <v>0</v>
      </c>
      <c r="Q29">
        <f t="shared" si="3"/>
        <v>92.339489999999998</v>
      </c>
      <c r="R29">
        <v>4.2</v>
      </c>
      <c r="T29">
        <f t="shared" si="2"/>
        <v>100</v>
      </c>
    </row>
    <row r="30" spans="2:20" x14ac:dyDescent="0.25">
      <c r="B30">
        <v>12</v>
      </c>
      <c r="C30">
        <v>5.7962899999999999</v>
      </c>
      <c r="D30">
        <v>3.8</v>
      </c>
      <c r="E30">
        <v>0</v>
      </c>
      <c r="F30">
        <v>0</v>
      </c>
      <c r="G30">
        <v>103.02621000000001</v>
      </c>
      <c r="H30">
        <v>3</v>
      </c>
      <c r="J30">
        <f t="shared" si="1"/>
        <v>108.82250000000001</v>
      </c>
      <c r="L30">
        <v>12</v>
      </c>
      <c r="M30">
        <v>5.7962899999999999</v>
      </c>
      <c r="N30">
        <v>3.8</v>
      </c>
      <c r="O30">
        <v>0</v>
      </c>
      <c r="P30">
        <v>0</v>
      </c>
      <c r="Q30">
        <f t="shared" si="3"/>
        <v>94.203710000000001</v>
      </c>
      <c r="R30">
        <v>3</v>
      </c>
      <c r="T30">
        <f t="shared" si="2"/>
        <v>100</v>
      </c>
    </row>
    <row r="31" spans="2:20" x14ac:dyDescent="0.25">
      <c r="C31" t="s">
        <v>0</v>
      </c>
      <c r="D31" t="s">
        <v>0</v>
      </c>
      <c r="E31" t="s">
        <v>0</v>
      </c>
      <c r="F31" t="s">
        <v>0</v>
      </c>
      <c r="G31" t="s">
        <v>0</v>
      </c>
      <c r="H31" t="s">
        <v>0</v>
      </c>
    </row>
    <row r="32" spans="2:20" x14ac:dyDescent="0.25">
      <c r="C32" t="s">
        <v>0</v>
      </c>
      <c r="D32" t="s">
        <v>0</v>
      </c>
      <c r="E32" t="s">
        <v>0</v>
      </c>
      <c r="F32" t="s">
        <v>0</v>
      </c>
      <c r="G32" t="s">
        <v>0</v>
      </c>
      <c r="H32" t="s">
        <v>0</v>
      </c>
    </row>
    <row r="33" spans="3:8" x14ac:dyDescent="0.25">
      <c r="C33" t="s">
        <v>0</v>
      </c>
      <c r="D33" t="s">
        <v>0</v>
      </c>
      <c r="E33" t="s">
        <v>0</v>
      </c>
      <c r="F33" t="s">
        <v>0</v>
      </c>
      <c r="G33" t="s">
        <v>0</v>
      </c>
      <c r="H33" t="s">
        <v>0</v>
      </c>
    </row>
    <row r="34" spans="3:8" x14ac:dyDescent="0.25">
      <c r="C34" t="s">
        <v>0</v>
      </c>
      <c r="D34" t="s">
        <v>0</v>
      </c>
      <c r="E34" t="s">
        <v>0</v>
      </c>
      <c r="F34" t="s">
        <v>0</v>
      </c>
      <c r="G34" t="s">
        <v>0</v>
      </c>
      <c r="H34" t="s">
        <v>0</v>
      </c>
    </row>
    <row r="35" spans="3:8" x14ac:dyDescent="0.25">
      <c r="C35" t="s">
        <v>0</v>
      </c>
      <c r="D35" t="s">
        <v>0</v>
      </c>
      <c r="E35" t="s">
        <v>0</v>
      </c>
      <c r="F35" t="s">
        <v>0</v>
      </c>
      <c r="G35" t="s">
        <v>0</v>
      </c>
      <c r="H35" t="s">
        <v>0</v>
      </c>
    </row>
    <row r="36" spans="3:8" x14ac:dyDescent="0.25">
      <c r="C36" t="s">
        <v>0</v>
      </c>
      <c r="D36" t="s">
        <v>0</v>
      </c>
      <c r="E36" t="s">
        <v>0</v>
      </c>
      <c r="F36" t="s">
        <v>0</v>
      </c>
      <c r="G36" t="s">
        <v>0</v>
      </c>
      <c r="H36" t="s">
        <v>0</v>
      </c>
    </row>
    <row r="37" spans="3:8" x14ac:dyDescent="0.25">
      <c r="C37" t="s">
        <v>0</v>
      </c>
      <c r="D37" t="s">
        <v>0</v>
      </c>
      <c r="E37" t="s">
        <v>0</v>
      </c>
      <c r="F37" t="s">
        <v>0</v>
      </c>
      <c r="G37" t="s">
        <v>0</v>
      </c>
      <c r="H37" t="s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F19"/>
  <sheetViews>
    <sheetView workbookViewId="0">
      <selection activeCell="P14" sqref="P14"/>
    </sheetView>
  </sheetViews>
  <sheetFormatPr defaultRowHeight="13.8" x14ac:dyDescent="0.25"/>
  <sheetData>
    <row r="4" spans="2:6" x14ac:dyDescent="0.25">
      <c r="B4">
        <v>0</v>
      </c>
      <c r="C4">
        <v>0</v>
      </c>
      <c r="D4">
        <v>0</v>
      </c>
      <c r="E4">
        <v>0</v>
      </c>
      <c r="F4">
        <v>0</v>
      </c>
    </row>
    <row r="5" spans="2:6" x14ac:dyDescent="0.25">
      <c r="B5">
        <v>1.25</v>
      </c>
      <c r="C5">
        <v>13</v>
      </c>
      <c r="D5">
        <v>2</v>
      </c>
      <c r="E5">
        <v>7</v>
      </c>
      <c r="F5">
        <v>1.5</v>
      </c>
    </row>
    <row r="6" spans="2:6" x14ac:dyDescent="0.25">
      <c r="B6">
        <v>2.5</v>
      </c>
      <c r="C6">
        <v>30</v>
      </c>
      <c r="D6">
        <v>3.5</v>
      </c>
      <c r="E6">
        <v>21</v>
      </c>
      <c r="F6">
        <v>2</v>
      </c>
    </row>
    <row r="7" spans="2:6" x14ac:dyDescent="0.25">
      <c r="B7">
        <v>5</v>
      </c>
      <c r="C7">
        <v>40</v>
      </c>
      <c r="D7">
        <v>3</v>
      </c>
      <c r="E7">
        <v>30</v>
      </c>
      <c r="F7">
        <v>3</v>
      </c>
    </row>
    <row r="8" spans="2:6" x14ac:dyDescent="0.25">
      <c r="B8">
        <v>10</v>
      </c>
      <c r="C8">
        <v>64</v>
      </c>
      <c r="D8">
        <v>5.2</v>
      </c>
      <c r="E8">
        <v>52</v>
      </c>
      <c r="F8">
        <v>3.5</v>
      </c>
    </row>
    <row r="9" spans="2:6" x14ac:dyDescent="0.25">
      <c r="B9">
        <v>20</v>
      </c>
      <c r="C9">
        <v>80</v>
      </c>
      <c r="D9">
        <v>4.2</v>
      </c>
      <c r="E9">
        <v>75</v>
      </c>
      <c r="F9">
        <v>3.7</v>
      </c>
    </row>
    <row r="10" spans="2:6" x14ac:dyDescent="0.25">
      <c r="B10">
        <v>40</v>
      </c>
      <c r="C10">
        <v>85</v>
      </c>
      <c r="D10">
        <v>5</v>
      </c>
      <c r="E10">
        <v>80</v>
      </c>
      <c r="F10">
        <v>4</v>
      </c>
    </row>
    <row r="13" spans="2:6" x14ac:dyDescent="0.25">
      <c r="B13">
        <v>0</v>
      </c>
      <c r="C13">
        <f>100-C4</f>
        <v>100</v>
      </c>
      <c r="D13">
        <v>0</v>
      </c>
      <c r="E13">
        <v>0</v>
      </c>
      <c r="F13">
        <v>0</v>
      </c>
    </row>
    <row r="14" spans="2:6" x14ac:dyDescent="0.25">
      <c r="B14">
        <v>1.25</v>
      </c>
      <c r="C14">
        <f t="shared" ref="C14:C19" si="0">100-C5</f>
        <v>87</v>
      </c>
      <c r="D14">
        <v>5</v>
      </c>
      <c r="E14">
        <v>7</v>
      </c>
      <c r="F14">
        <v>1.5</v>
      </c>
    </row>
    <row r="15" spans="2:6" x14ac:dyDescent="0.25">
      <c r="B15">
        <v>2.5</v>
      </c>
      <c r="C15">
        <f t="shared" si="0"/>
        <v>70</v>
      </c>
      <c r="D15">
        <v>5.2</v>
      </c>
      <c r="E15">
        <v>21</v>
      </c>
      <c r="F15">
        <v>2</v>
      </c>
    </row>
    <row r="16" spans="2:6" x14ac:dyDescent="0.25">
      <c r="B16">
        <v>5</v>
      </c>
      <c r="C16">
        <f t="shared" si="0"/>
        <v>60</v>
      </c>
      <c r="D16">
        <v>4.2</v>
      </c>
      <c r="E16">
        <v>30</v>
      </c>
      <c r="F16">
        <v>3</v>
      </c>
    </row>
    <row r="17" spans="2:6" x14ac:dyDescent="0.25">
      <c r="B17">
        <v>10</v>
      </c>
      <c r="C17">
        <f t="shared" si="0"/>
        <v>36</v>
      </c>
      <c r="D17">
        <v>3.5</v>
      </c>
      <c r="E17">
        <v>52</v>
      </c>
      <c r="F17">
        <v>3.5</v>
      </c>
    </row>
    <row r="18" spans="2:6" x14ac:dyDescent="0.25">
      <c r="B18">
        <v>20</v>
      </c>
      <c r="C18">
        <f t="shared" si="0"/>
        <v>20</v>
      </c>
      <c r="D18">
        <v>3</v>
      </c>
      <c r="E18">
        <v>75</v>
      </c>
      <c r="F18">
        <v>3.7</v>
      </c>
    </row>
    <row r="19" spans="2:6" x14ac:dyDescent="0.25">
      <c r="B19">
        <v>40</v>
      </c>
      <c r="C19">
        <f t="shared" si="0"/>
        <v>15</v>
      </c>
      <c r="D19">
        <v>2</v>
      </c>
      <c r="E19">
        <v>80</v>
      </c>
      <c r="F19">
        <v>4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6:L26"/>
  <sheetViews>
    <sheetView topLeftCell="A13" workbookViewId="0">
      <selection activeCell="J20" sqref="J20"/>
    </sheetView>
  </sheetViews>
  <sheetFormatPr defaultRowHeight="13.8" x14ac:dyDescent="0.25"/>
  <sheetData>
    <row r="16" ht="14.4" thickBot="1" x14ac:dyDescent="0.3"/>
    <row r="17" spans="1:12" ht="53.4" thickTop="1" thickBot="1" x14ac:dyDescent="0.3">
      <c r="A17" s="1"/>
      <c r="B17" s="1" t="s">
        <v>4</v>
      </c>
      <c r="C17" s="1" t="s">
        <v>5</v>
      </c>
      <c r="D17" s="1" t="s">
        <v>6</v>
      </c>
      <c r="E17" s="1" t="s">
        <v>7</v>
      </c>
      <c r="F17" s="1" t="s">
        <v>8</v>
      </c>
      <c r="G17" s="1" t="s">
        <v>9</v>
      </c>
    </row>
    <row r="18" spans="1:12" ht="18.600000000000001" thickTop="1" x14ac:dyDescent="0.25">
      <c r="A18" s="2"/>
      <c r="B18" s="2"/>
      <c r="C18" s="2"/>
      <c r="D18" s="2"/>
      <c r="E18" s="2"/>
      <c r="F18" s="3"/>
      <c r="G18" s="2"/>
      <c r="K18" t="s">
        <v>19</v>
      </c>
      <c r="L18" t="s">
        <v>20</v>
      </c>
    </row>
    <row r="19" spans="1:12" ht="36" x14ac:dyDescent="0.25">
      <c r="A19" s="10" t="s">
        <v>10</v>
      </c>
      <c r="B19" s="2">
        <v>0</v>
      </c>
      <c r="C19" s="2">
        <v>1167</v>
      </c>
      <c r="D19" s="2">
        <v>0</v>
      </c>
      <c r="E19" s="2">
        <v>0</v>
      </c>
      <c r="F19" s="2" t="s">
        <v>12</v>
      </c>
      <c r="G19" s="2" t="s">
        <v>15</v>
      </c>
      <c r="K19">
        <f>C19-D19</f>
        <v>1167</v>
      </c>
      <c r="L19">
        <f>D19-E19</f>
        <v>0</v>
      </c>
    </row>
    <row r="20" spans="1:12" ht="51.6" x14ac:dyDescent="0.25">
      <c r="A20" s="10"/>
      <c r="B20" s="2">
        <v>2</v>
      </c>
      <c r="C20" s="2">
        <v>558.9</v>
      </c>
      <c r="D20" s="2">
        <v>17.2</v>
      </c>
      <c r="E20" s="2">
        <v>0</v>
      </c>
      <c r="F20" s="2" t="s">
        <v>13</v>
      </c>
      <c r="G20" s="2" t="s">
        <v>16</v>
      </c>
      <c r="K20">
        <f t="shared" ref="K20:K21" si="0">C20-D20</f>
        <v>541.69999999999993</v>
      </c>
      <c r="L20">
        <f t="shared" ref="L20:L25" si="1">D20-E20</f>
        <v>17.2</v>
      </c>
    </row>
    <row r="21" spans="1:12" ht="51.6" x14ac:dyDescent="0.25">
      <c r="A21" s="10"/>
      <c r="B21" s="2">
        <v>4</v>
      </c>
      <c r="C21" s="2">
        <v>277.89999999999998</v>
      </c>
      <c r="D21" s="2">
        <v>12</v>
      </c>
      <c r="E21" s="2">
        <v>0</v>
      </c>
      <c r="F21" s="2" t="s">
        <v>13</v>
      </c>
      <c r="G21" s="2" t="s">
        <v>17</v>
      </c>
      <c r="K21">
        <f t="shared" si="0"/>
        <v>265.89999999999998</v>
      </c>
      <c r="L21">
        <f t="shared" si="1"/>
        <v>12</v>
      </c>
    </row>
    <row r="22" spans="1:12" ht="51.6" x14ac:dyDescent="0.25">
      <c r="A22" s="10"/>
      <c r="B22" s="2">
        <v>6</v>
      </c>
      <c r="C22" s="2">
        <v>186.4</v>
      </c>
      <c r="D22" s="2" t="s">
        <v>11</v>
      </c>
      <c r="E22" s="2">
        <v>0</v>
      </c>
      <c r="F22" s="2" t="s">
        <v>14</v>
      </c>
      <c r="G22" s="2" t="s">
        <v>18</v>
      </c>
      <c r="K22">
        <f>C22</f>
        <v>186.4</v>
      </c>
      <c r="L22" t="e">
        <f t="shared" si="1"/>
        <v>#VALUE!</v>
      </c>
    </row>
    <row r="23" spans="1:12" ht="36" x14ac:dyDescent="0.25">
      <c r="A23" s="10"/>
      <c r="B23" s="2">
        <v>8</v>
      </c>
      <c r="C23" s="2">
        <v>120.1</v>
      </c>
      <c r="D23" s="2" t="s">
        <v>11</v>
      </c>
      <c r="E23" s="2">
        <v>0</v>
      </c>
      <c r="F23" s="2" t="s">
        <v>14</v>
      </c>
      <c r="G23" s="2"/>
      <c r="K23">
        <f t="shared" ref="K23:K25" si="2">C23</f>
        <v>120.1</v>
      </c>
      <c r="L23" t="e">
        <f t="shared" si="1"/>
        <v>#VALUE!</v>
      </c>
    </row>
    <row r="24" spans="1:12" ht="36" x14ac:dyDescent="0.25">
      <c r="A24" s="10"/>
      <c r="B24" s="2">
        <v>10</v>
      </c>
      <c r="C24" s="2">
        <v>89.4</v>
      </c>
      <c r="D24" s="2" t="s">
        <v>11</v>
      </c>
      <c r="E24" s="2">
        <v>0</v>
      </c>
      <c r="F24" s="2" t="s">
        <v>14</v>
      </c>
      <c r="G24" s="5"/>
      <c r="K24">
        <f t="shared" si="2"/>
        <v>89.4</v>
      </c>
      <c r="L24" t="e">
        <f t="shared" si="1"/>
        <v>#VALUE!</v>
      </c>
    </row>
    <row r="25" spans="1:12" ht="36.6" thickBot="1" x14ac:dyDescent="0.3">
      <c r="A25" s="11"/>
      <c r="B25" s="4">
        <v>12</v>
      </c>
      <c r="C25" s="4">
        <v>67.599999999999994</v>
      </c>
      <c r="D25" s="4" t="s">
        <v>11</v>
      </c>
      <c r="E25" s="4">
        <v>0</v>
      </c>
      <c r="F25" s="4" t="s">
        <v>14</v>
      </c>
      <c r="G25" s="6"/>
      <c r="K25">
        <f t="shared" si="2"/>
        <v>67.599999999999994</v>
      </c>
      <c r="L25" t="e">
        <f t="shared" si="1"/>
        <v>#VALUE!</v>
      </c>
    </row>
    <row r="26" spans="1:12" ht="14.4" thickTop="1" x14ac:dyDescent="0.25"/>
  </sheetData>
  <mergeCells count="1">
    <mergeCell ref="A19:A25"/>
  </mergeCells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Origin50.Graph" shapeId="2049" r:id="rId4">
          <objectPr defaultSize="0" autoPict="0" r:id="rId5">
            <anchor moveWithCells="1" sizeWithCells="1">
              <from>
                <xdr:col>0</xdr:col>
                <xdr:colOff>0</xdr:colOff>
                <xdr:row>2</xdr:row>
                <xdr:rowOff>0</xdr:rowOff>
              </from>
              <to>
                <xdr:col>4</xdr:col>
                <xdr:colOff>114300</xdr:colOff>
                <xdr:row>13</xdr:row>
                <xdr:rowOff>167640</xdr:rowOff>
              </to>
            </anchor>
          </objectPr>
        </oleObject>
      </mc:Choice>
      <mc:Fallback>
        <oleObject progId="Origin50.Graph" shapeId="2049" r:id="rId4"/>
      </mc:Fallback>
    </mc:AlternateContent>
    <mc:AlternateContent xmlns:mc="http://schemas.openxmlformats.org/markup-compatibility/2006">
      <mc:Choice Requires="x14">
        <oleObject progId="Origin50.Graph" shapeId="2050" r:id="rId6">
          <objectPr defaultSize="0" autoPict="0" r:id="rId7">
            <anchor moveWithCells="1" sizeWithCells="1">
              <from>
                <xdr:col>5</xdr:col>
                <xdr:colOff>0</xdr:colOff>
                <xdr:row>2</xdr:row>
                <xdr:rowOff>0</xdr:rowOff>
              </from>
              <to>
                <xdr:col>9</xdr:col>
                <xdr:colOff>114300</xdr:colOff>
                <xdr:row>13</xdr:row>
                <xdr:rowOff>167640</xdr:rowOff>
              </to>
            </anchor>
          </objectPr>
        </oleObject>
      </mc:Choice>
      <mc:Fallback>
        <oleObject progId="Origin50.Graph" shapeId="2050" r:id="rId6"/>
      </mc:Fallback>
    </mc:AlternateContent>
    <mc:AlternateContent xmlns:mc="http://schemas.openxmlformats.org/markup-compatibility/2006">
      <mc:Choice Requires="x14">
        <oleObject progId="Equation.DSMT4" shapeId="2051" r:id="rId8">
          <objectPr defaultSize="0" autoPict="0" r:id="rId9">
            <anchor moveWithCells="1" sizeWithCells="1">
              <from>
                <xdr:col>8</xdr:col>
                <xdr:colOff>0</xdr:colOff>
                <xdr:row>16</xdr:row>
                <xdr:rowOff>0</xdr:rowOff>
              </from>
              <to>
                <xdr:col>10</xdr:col>
                <xdr:colOff>137160</xdr:colOff>
                <xdr:row>16</xdr:row>
                <xdr:rowOff>388620</xdr:rowOff>
              </to>
            </anchor>
          </objectPr>
        </oleObject>
      </mc:Choice>
      <mc:Fallback>
        <oleObject progId="Equation.DSMT4" shapeId="2051" r:id="rId8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activeCell="T16" sqref="T16"/>
    </sheetView>
  </sheetViews>
  <sheetFormatPr defaultRowHeight="13.8" x14ac:dyDescent="0.25"/>
  <cols>
    <col min="1" max="1" width="8.88671875" customWidth="1"/>
  </cols>
  <sheetData>
    <row r="1" spans="1:18" x14ac:dyDescent="0.25">
      <c r="A1" s="13" t="s">
        <v>31</v>
      </c>
      <c r="B1" s="13"/>
      <c r="C1" s="13"/>
      <c r="D1" s="13"/>
      <c r="E1" s="13"/>
    </row>
    <row r="2" spans="1:18" x14ac:dyDescent="0.25">
      <c r="A2" s="13"/>
      <c r="B2" s="13"/>
      <c r="C2" s="13"/>
      <c r="D2" s="13"/>
      <c r="E2" s="13"/>
    </row>
    <row r="3" spans="1:18" x14ac:dyDescent="0.25">
      <c r="A3" s="13"/>
      <c r="B3" s="13"/>
      <c r="C3" s="13"/>
      <c r="D3" s="13"/>
      <c r="E3" s="13"/>
    </row>
    <row r="4" spans="1:18" x14ac:dyDescent="0.25">
      <c r="A4" t="s">
        <v>32</v>
      </c>
    </row>
    <row r="5" spans="1:18" x14ac:dyDescent="0.25">
      <c r="O5" t="s">
        <v>29</v>
      </c>
    </row>
    <row r="6" spans="1:18" x14ac:dyDescent="0.25">
      <c r="A6" t="s">
        <v>21</v>
      </c>
      <c r="J6" s="8" t="s">
        <v>28</v>
      </c>
      <c r="K6" s="8"/>
      <c r="L6" s="8" t="s">
        <v>21</v>
      </c>
      <c r="M6" s="8"/>
      <c r="O6" s="8" t="s">
        <v>28</v>
      </c>
      <c r="P6" s="8"/>
      <c r="Q6" s="8" t="s">
        <v>21</v>
      </c>
      <c r="R6" s="8"/>
    </row>
    <row r="7" spans="1:18" x14ac:dyDescent="0.25">
      <c r="B7" t="s">
        <v>23</v>
      </c>
      <c r="D7" t="s">
        <v>25</v>
      </c>
      <c r="F7" t="s">
        <v>26</v>
      </c>
      <c r="G7" t="s">
        <v>27</v>
      </c>
      <c r="J7">
        <v>11940</v>
      </c>
      <c r="K7" t="s">
        <v>0</v>
      </c>
      <c r="L7">
        <v>11940</v>
      </c>
      <c r="M7" t="s">
        <v>0</v>
      </c>
      <c r="O7">
        <v>1300</v>
      </c>
      <c r="P7">
        <v>80</v>
      </c>
      <c r="Q7">
        <v>1300</v>
      </c>
      <c r="R7">
        <v>80</v>
      </c>
    </row>
    <row r="8" spans="1:18" x14ac:dyDescent="0.25">
      <c r="A8" t="s">
        <v>22</v>
      </c>
      <c r="B8">
        <v>0</v>
      </c>
      <c r="C8">
        <v>0.24099999999999999</v>
      </c>
      <c r="D8">
        <f>(2301*C8-3)*20</f>
        <v>11030.82</v>
      </c>
      <c r="F8" s="12">
        <f>AVERAGE(D8:D9)</f>
        <v>10938.779999999999</v>
      </c>
      <c r="G8" s="12">
        <f>STDEVA(D8:D9)</f>
        <v>130.1642162808196</v>
      </c>
      <c r="H8" s="13">
        <f>F8/$F$8</f>
        <v>1</v>
      </c>
      <c r="I8" s="7">
        <v>1</v>
      </c>
      <c r="J8">
        <f>$J$7*K8</f>
        <v>14885.561513013376</v>
      </c>
      <c r="K8">
        <v>1.2466969441384737</v>
      </c>
      <c r="L8">
        <f>$L$7*M8</f>
        <v>15009.725131487017</v>
      </c>
      <c r="M8">
        <v>1.2570959071597168</v>
      </c>
      <c r="O8">
        <v>778.99297999999999</v>
      </c>
      <c r="P8">
        <v>73.157259999999994</v>
      </c>
      <c r="Q8">
        <v>701.03359999999998</v>
      </c>
      <c r="R8">
        <v>54.42127</v>
      </c>
    </row>
    <row r="9" spans="1:18" x14ac:dyDescent="0.25">
      <c r="C9">
        <v>0.23699999999999999</v>
      </c>
      <c r="D9">
        <f t="shared" ref="D9:D21" si="0">(2301*C9-3)*20</f>
        <v>10846.74</v>
      </c>
      <c r="F9" s="12"/>
      <c r="G9" s="12"/>
      <c r="H9" s="13"/>
      <c r="I9" s="7">
        <v>2</v>
      </c>
      <c r="J9">
        <f t="shared" ref="J9:J19" si="1">$J$7*K9</f>
        <v>14763.203624610511</v>
      </c>
      <c r="K9">
        <v>1.2364492147915001</v>
      </c>
      <c r="L9">
        <f t="shared" ref="L9:L19" si="2">$L$7*M9</f>
        <v>14881.12129850541</v>
      </c>
      <c r="M9">
        <v>1.2463250668765</v>
      </c>
      <c r="O9">
        <v>827.84392000000003</v>
      </c>
      <c r="P9">
        <v>69.228030000000004</v>
      </c>
      <c r="Q9">
        <v>650.93709000000001</v>
      </c>
      <c r="R9">
        <v>69.67886</v>
      </c>
    </row>
    <row r="10" spans="1:18" x14ac:dyDescent="0.25">
      <c r="B10">
        <v>3</v>
      </c>
      <c r="C10">
        <v>0.23599999999999999</v>
      </c>
      <c r="D10">
        <f t="shared" si="0"/>
        <v>10800.72</v>
      </c>
      <c r="F10" s="12">
        <f t="shared" ref="F10" si="3">AVERAGE(D10:D11)</f>
        <v>10869.75</v>
      </c>
      <c r="G10" s="12">
        <f t="shared" ref="G10" si="4">STDEVA(D10:D11)</f>
        <v>97.623162210614396</v>
      </c>
      <c r="H10" s="13">
        <f t="shared" ref="H10" si="5">F10/$F$8</f>
        <v>0.99368942423195283</v>
      </c>
      <c r="I10" s="7">
        <v>3</v>
      </c>
      <c r="J10">
        <f t="shared" si="1"/>
        <v>14656.91691984265</v>
      </c>
      <c r="K10">
        <v>1.22754748072384</v>
      </c>
      <c r="L10">
        <f t="shared" si="2"/>
        <v>15446.728417529503</v>
      </c>
      <c r="M10">
        <v>1.2936958473642799</v>
      </c>
      <c r="O10">
        <v>856.50005999999996</v>
      </c>
      <c r="P10">
        <v>65.711460000000002</v>
      </c>
      <c r="Q10">
        <v>663.46122000000003</v>
      </c>
      <c r="R10">
        <v>66.09057</v>
      </c>
    </row>
    <row r="11" spans="1:18" x14ac:dyDescent="0.25">
      <c r="C11">
        <v>0.23899999999999999</v>
      </c>
      <c r="D11">
        <f t="shared" si="0"/>
        <v>10938.779999999999</v>
      </c>
      <c r="F11" s="12"/>
      <c r="G11" s="12"/>
      <c r="H11" s="13"/>
      <c r="I11" s="7">
        <v>4</v>
      </c>
      <c r="J11">
        <f t="shared" si="1"/>
        <v>14175.668859984264</v>
      </c>
      <c r="K11">
        <v>1.1872419480723839</v>
      </c>
      <c r="L11">
        <f t="shared" si="2"/>
        <v>15183.634603996852</v>
      </c>
      <c r="M11">
        <v>1.2716611896144767</v>
      </c>
      <c r="O11">
        <v>1052.3169800000001</v>
      </c>
      <c r="P11">
        <v>64.404139999999998</v>
      </c>
      <c r="Q11">
        <v>661.89570000000003</v>
      </c>
      <c r="R11">
        <v>80.842280000000002</v>
      </c>
    </row>
    <row r="12" spans="1:18" x14ac:dyDescent="0.25">
      <c r="B12">
        <v>10</v>
      </c>
      <c r="C12">
        <v>0.23899999999999999</v>
      </c>
      <c r="D12">
        <f t="shared" si="0"/>
        <v>10938.779999999999</v>
      </c>
      <c r="F12" s="12">
        <f t="shared" ref="F12" si="6">AVERAGE(D12:D13)</f>
        <v>10869.75</v>
      </c>
      <c r="G12" s="12">
        <f t="shared" ref="G12" si="7">STDEVA(D12:D13)</f>
        <v>97.623162210614396</v>
      </c>
      <c r="H12" s="13">
        <f t="shared" ref="H12" si="8">F12/$F$8</f>
        <v>0.99368942423195283</v>
      </c>
      <c r="I12" s="7">
        <v>5</v>
      </c>
      <c r="J12">
        <f t="shared" si="1"/>
        <v>14345.74731162864</v>
      </c>
      <c r="K12">
        <v>1.2014863745082613</v>
      </c>
      <c r="L12">
        <f t="shared" si="2"/>
        <v>14966.903387726199</v>
      </c>
      <c r="M12">
        <v>1.2535094964594806</v>
      </c>
      <c r="O12">
        <v>1057.5946799999999</v>
      </c>
      <c r="P12">
        <v>82.886529999999993</v>
      </c>
      <c r="Q12">
        <v>659.09112000000005</v>
      </c>
      <c r="R12">
        <v>64.607780000000005</v>
      </c>
    </row>
    <row r="13" spans="1:18" x14ac:dyDescent="0.25">
      <c r="C13">
        <v>0.23599999999999999</v>
      </c>
      <c r="D13">
        <f t="shared" si="0"/>
        <v>10800.72</v>
      </c>
      <c r="F13" s="12"/>
      <c r="G13" s="12"/>
      <c r="H13" s="13"/>
      <c r="I13" s="7">
        <v>6</v>
      </c>
      <c r="J13">
        <f t="shared" si="1"/>
        <v>13894.920831125097</v>
      </c>
      <c r="K13">
        <v>1.1637287128245475</v>
      </c>
      <c r="L13">
        <f t="shared" si="2"/>
        <v>14478.852195814319</v>
      </c>
      <c r="M13">
        <v>1.2126341872541306</v>
      </c>
      <c r="O13">
        <v>1029.5650900000001</v>
      </c>
      <c r="P13">
        <v>80.560500000000005</v>
      </c>
      <c r="Q13">
        <v>657.19916000000001</v>
      </c>
      <c r="R13">
        <v>65.17765</v>
      </c>
    </row>
    <row r="14" spans="1:18" x14ac:dyDescent="0.25">
      <c r="A14" t="s">
        <v>24</v>
      </c>
      <c r="B14">
        <v>2</v>
      </c>
      <c r="C14">
        <v>0.31900000000000001</v>
      </c>
      <c r="D14">
        <f t="shared" si="0"/>
        <v>14620.380000000001</v>
      </c>
      <c r="F14" s="12">
        <f t="shared" ref="F14" si="9">AVERAGE(D14:D15)</f>
        <v>14183.19</v>
      </c>
      <c r="G14" s="12">
        <f t="shared" ref="G14" si="10">STDEVA(D14:D15)</f>
        <v>618.28002733389417</v>
      </c>
      <c r="H14" s="13">
        <f t="shared" ref="H14" si="11">F14/$F$8</f>
        <v>1.2965970610982214</v>
      </c>
      <c r="I14" s="7">
        <v>7</v>
      </c>
      <c r="J14">
        <f t="shared" si="1"/>
        <v>13939.513001636506</v>
      </c>
      <c r="K14">
        <v>1.1674634004720692</v>
      </c>
      <c r="L14">
        <f t="shared" si="2"/>
        <v>14863.377368780486</v>
      </c>
      <c r="M14">
        <v>1.244838975609756</v>
      </c>
      <c r="O14">
        <v>1055.7385899999999</v>
      </c>
      <c r="P14">
        <v>77.798550000000006</v>
      </c>
      <c r="Q14">
        <v>639.97847999999999</v>
      </c>
      <c r="R14">
        <v>68.529200000000003</v>
      </c>
    </row>
    <row r="15" spans="1:18" x14ac:dyDescent="0.25">
      <c r="C15">
        <v>0.3</v>
      </c>
      <c r="D15">
        <f t="shared" si="0"/>
        <v>13746</v>
      </c>
      <c r="F15" s="12"/>
      <c r="G15" s="12"/>
      <c r="H15" s="13"/>
      <c r="I15" s="7">
        <v>8</v>
      </c>
      <c r="J15">
        <f t="shared" si="1"/>
        <v>13712.092920755311</v>
      </c>
      <c r="K15">
        <v>1.1484164925255704</v>
      </c>
      <c r="L15">
        <f t="shared" si="2"/>
        <v>14237.291491203776</v>
      </c>
      <c r="M15">
        <v>1.1924029724626277</v>
      </c>
      <c r="O15">
        <v>1087.2921100000001</v>
      </c>
      <c r="P15">
        <v>66.265090000000001</v>
      </c>
      <c r="Q15">
        <v>621.19228999999996</v>
      </c>
      <c r="R15">
        <v>65.357979999999998</v>
      </c>
    </row>
    <row r="16" spans="1:18" x14ac:dyDescent="0.25">
      <c r="B16">
        <v>7</v>
      </c>
      <c r="C16">
        <v>0.27700000000000002</v>
      </c>
      <c r="D16">
        <f t="shared" si="0"/>
        <v>12687.54</v>
      </c>
      <c r="F16" s="12">
        <f t="shared" ref="F16" si="12">AVERAGE(D16:D17)</f>
        <v>12365.400000000001</v>
      </c>
      <c r="G16" s="12">
        <f t="shared" ref="G16" si="13">STDEVA(D16:D17)</f>
        <v>455.5747569828693</v>
      </c>
      <c r="H16" s="13">
        <f t="shared" ref="H16" si="14">F16/$F$8</f>
        <v>1.1304185658729768</v>
      </c>
      <c r="I16" s="7">
        <v>9</v>
      </c>
      <c r="J16">
        <f t="shared" si="1"/>
        <v>13725.47056815106</v>
      </c>
      <c r="K16">
        <v>1.149536898505114</v>
      </c>
      <c r="L16">
        <f t="shared" si="2"/>
        <v>13675.293145586154</v>
      </c>
      <c r="M16">
        <v>1.145334434303698</v>
      </c>
      <c r="O16">
        <v>1031.60942</v>
      </c>
      <c r="P16">
        <v>41.786929999999998</v>
      </c>
      <c r="Q16">
        <v>611.79918999999995</v>
      </c>
      <c r="R16">
        <v>61.974580000000003</v>
      </c>
    </row>
    <row r="17" spans="1:18" x14ac:dyDescent="0.25">
      <c r="C17">
        <v>0.26300000000000001</v>
      </c>
      <c r="D17">
        <f t="shared" si="0"/>
        <v>12043.26</v>
      </c>
      <c r="F17" s="12"/>
      <c r="G17" s="12"/>
      <c r="H17" s="13"/>
      <c r="I17" s="7">
        <v>10</v>
      </c>
      <c r="J17">
        <f t="shared" si="1"/>
        <v>13529.265010385525</v>
      </c>
      <c r="K17">
        <v>1.1331042722265934</v>
      </c>
      <c r="L17">
        <f t="shared" si="2"/>
        <v>13911.924029929189</v>
      </c>
      <c r="M17">
        <v>1.1651527663257277</v>
      </c>
      <c r="O17">
        <v>1094.7164700000001</v>
      </c>
      <c r="P17">
        <v>40.724299999999999</v>
      </c>
      <c r="Q17">
        <v>614.93021999999996</v>
      </c>
      <c r="R17">
        <v>80.773929999999993</v>
      </c>
    </row>
    <row r="18" spans="1:18" x14ac:dyDescent="0.25">
      <c r="B18">
        <v>11</v>
      </c>
      <c r="C18">
        <v>0.27500000000000002</v>
      </c>
      <c r="D18">
        <f t="shared" si="0"/>
        <v>12595.500000000002</v>
      </c>
      <c r="F18" s="12">
        <f>AVERAGE(D18:D19)</f>
        <v>12480.45</v>
      </c>
      <c r="G18" s="12">
        <f t="shared" ref="G18" si="15">STDEVA(D18:D19)</f>
        <v>162.70527035102484</v>
      </c>
      <c r="H18" s="13">
        <f t="shared" ref="H18" si="16">F18/$F$8</f>
        <v>1.1409361921530556</v>
      </c>
      <c r="I18" s="7">
        <v>11</v>
      </c>
      <c r="J18">
        <f t="shared" si="1"/>
        <v>12413.261768686074</v>
      </c>
      <c r="K18">
        <v>1.0396366640440597</v>
      </c>
      <c r="L18">
        <f t="shared" si="2"/>
        <v>13493.591277734067</v>
      </c>
      <c r="M18">
        <v>1.1301165224232887</v>
      </c>
      <c r="O18">
        <v>1183.8087800000001</v>
      </c>
      <c r="P18">
        <v>58.776739999999997</v>
      </c>
      <c r="Q18">
        <v>614.93021999999996</v>
      </c>
      <c r="R18">
        <v>66.321560000000005</v>
      </c>
    </row>
    <row r="19" spans="1:18" x14ac:dyDescent="0.25">
      <c r="C19">
        <v>0.27</v>
      </c>
      <c r="D19">
        <f t="shared" si="0"/>
        <v>12365.400000000001</v>
      </c>
      <c r="F19" s="12"/>
      <c r="G19" s="12"/>
      <c r="H19" s="13"/>
      <c r="I19" s="7">
        <v>12</v>
      </c>
      <c r="J19">
        <f t="shared" si="1"/>
        <v>11969.57886523997</v>
      </c>
      <c r="K19">
        <v>1.0024772918961449</v>
      </c>
      <c r="L19">
        <f t="shared" si="2"/>
        <v>13491.348380204561</v>
      </c>
      <c r="M19">
        <v>1.1299286750590085</v>
      </c>
      <c r="O19" s="9">
        <v>1204.22577</v>
      </c>
      <c r="P19">
        <v>64.833460000000002</v>
      </c>
      <c r="Q19">
        <v>602.40610000000004</v>
      </c>
      <c r="R19">
        <v>59.40878</v>
      </c>
    </row>
    <row r="20" spans="1:18" x14ac:dyDescent="0.25">
      <c r="B20">
        <v>12</v>
      </c>
      <c r="C20">
        <v>0.27100000000000002</v>
      </c>
      <c r="D20">
        <f t="shared" si="0"/>
        <v>12411.42</v>
      </c>
      <c r="F20" s="12">
        <f t="shared" ref="F20" si="17">AVERAGE(D20:D21)</f>
        <v>12296.369999999999</v>
      </c>
      <c r="G20" s="12">
        <f t="shared" ref="G20" si="18">STDEVA(D20:D21)</f>
        <v>162.70527035102484</v>
      </c>
      <c r="H20" s="13">
        <f t="shared" ref="H20" si="19">F20/$F$8</f>
        <v>1.1241079901049296</v>
      </c>
    </row>
    <row r="21" spans="1:18" x14ac:dyDescent="0.25">
      <c r="C21">
        <v>0.26600000000000001</v>
      </c>
      <c r="D21">
        <f t="shared" si="0"/>
        <v>12181.32</v>
      </c>
      <c r="F21" s="12"/>
      <c r="G21" s="12"/>
      <c r="H21" s="13"/>
      <c r="J21" t="s">
        <v>30</v>
      </c>
    </row>
    <row r="22" spans="1:18" x14ac:dyDescent="0.25">
      <c r="F22" s="12" t="e">
        <f t="shared" ref="F22" si="20">AVERAGE(D22:D23)</f>
        <v>#DIV/0!</v>
      </c>
      <c r="G22" s="12" t="e">
        <f t="shared" ref="G22" si="21">STDEVA(D22:D23)</f>
        <v>#DIV/0!</v>
      </c>
      <c r="H22" s="13"/>
      <c r="J22" s="8" t="s">
        <v>28</v>
      </c>
      <c r="K22" s="8"/>
      <c r="L22" s="8" t="s">
        <v>21</v>
      </c>
      <c r="M22" s="8"/>
    </row>
    <row r="23" spans="1:18" x14ac:dyDescent="0.25">
      <c r="B23" t="s">
        <v>23</v>
      </c>
      <c r="F23" s="12"/>
      <c r="G23" s="12"/>
      <c r="H23" s="13"/>
      <c r="J23">
        <f>J7/O7</f>
        <v>9.184615384615384</v>
      </c>
      <c r="K23" t="s">
        <v>0</v>
      </c>
      <c r="L23">
        <f>L7/Q7</f>
        <v>9.184615384615384</v>
      </c>
      <c r="M23" t="s">
        <v>0</v>
      </c>
    </row>
    <row r="24" spans="1:18" x14ac:dyDescent="0.25">
      <c r="A24" t="s">
        <v>22</v>
      </c>
      <c r="B24">
        <v>7</v>
      </c>
      <c r="C24">
        <v>0.218</v>
      </c>
      <c r="D24">
        <f t="shared" ref="D24:D32" si="22">(2301*C24-3)*20</f>
        <v>9972.36</v>
      </c>
      <c r="F24" s="12">
        <f t="shared" ref="F24" si="23">AVERAGE(D24:D25)</f>
        <v>10087.41</v>
      </c>
      <c r="G24" s="12">
        <f t="shared" ref="G24" si="24">STDEVA(D24:D25)</f>
        <v>162.70527035102484</v>
      </c>
      <c r="H24" s="13">
        <f t="shared" ref="H24:H30" si="25">F24/$F$8</f>
        <v>0.92216956552741725</v>
      </c>
      <c r="I24" s="7">
        <v>1</v>
      </c>
      <c r="J24">
        <f t="shared" ref="J24:J34" si="26">J8/O8</f>
        <v>19.108723563867514</v>
      </c>
      <c r="K24">
        <v>1.2466969441384737</v>
      </c>
      <c r="L24">
        <f t="shared" ref="L24:L35" si="27">L8/Q8</f>
        <v>21.410849824440678</v>
      </c>
      <c r="M24">
        <v>1.2570959071597168</v>
      </c>
    </row>
    <row r="25" spans="1:18" x14ac:dyDescent="0.25">
      <c r="C25">
        <v>0.223</v>
      </c>
      <c r="D25">
        <f t="shared" si="22"/>
        <v>10202.460000000001</v>
      </c>
      <c r="F25" s="12"/>
      <c r="G25" s="12"/>
      <c r="H25" s="13"/>
      <c r="I25" s="7">
        <v>2</v>
      </c>
      <c r="J25">
        <f t="shared" si="26"/>
        <v>17.833317691830739</v>
      </c>
      <c r="K25">
        <v>1.2364492147915001</v>
      </c>
      <c r="L25">
        <f t="shared" si="27"/>
        <v>22.861074483411922</v>
      </c>
      <c r="M25">
        <v>1.2463250668765</v>
      </c>
    </row>
    <row r="26" spans="1:18" x14ac:dyDescent="0.25">
      <c r="B26">
        <v>12</v>
      </c>
      <c r="C26">
        <v>0.21199999999999999</v>
      </c>
      <c r="D26">
        <f t="shared" si="22"/>
        <v>9696.24</v>
      </c>
      <c r="F26" s="12">
        <f t="shared" ref="F26" si="28">AVERAGE(D26:D27)</f>
        <v>9903.33</v>
      </c>
      <c r="G26" s="12">
        <f t="shared" ref="G26" si="29">STDEVA(D26:D27)</f>
        <v>292.86948663184444</v>
      </c>
      <c r="H26" s="13">
        <f t="shared" si="25"/>
        <v>0.90534136347929117</v>
      </c>
      <c r="I26" s="7">
        <v>3</v>
      </c>
      <c r="J26">
        <f t="shared" si="26"/>
        <v>17.112569635830091</v>
      </c>
      <c r="K26">
        <v>1.22754748072384</v>
      </c>
      <c r="L26">
        <f t="shared" si="27"/>
        <v>23.282036616291609</v>
      </c>
      <c r="M26">
        <v>1.2936958473642799</v>
      </c>
    </row>
    <row r="27" spans="1:18" x14ac:dyDescent="0.25">
      <c r="C27">
        <v>0.221</v>
      </c>
      <c r="D27">
        <f t="shared" si="22"/>
        <v>10110.42</v>
      </c>
      <c r="F27" s="12"/>
      <c r="G27" s="12"/>
      <c r="H27" s="13"/>
      <c r="I27" s="7">
        <v>4</v>
      </c>
      <c r="J27">
        <f t="shared" si="26"/>
        <v>13.470911454820641</v>
      </c>
      <c r="K27">
        <v>1.1872419480723839</v>
      </c>
      <c r="L27">
        <f t="shared" si="27"/>
        <v>22.939618136206128</v>
      </c>
      <c r="M27">
        <v>1.2716611896144767</v>
      </c>
    </row>
    <row r="28" spans="1:18" x14ac:dyDescent="0.25">
      <c r="A28" t="s">
        <v>24</v>
      </c>
      <c r="B28">
        <v>5</v>
      </c>
      <c r="C28">
        <v>0.27100000000000002</v>
      </c>
      <c r="D28">
        <f t="shared" si="22"/>
        <v>12411.42</v>
      </c>
      <c r="F28" s="12">
        <f t="shared" ref="F28" si="30">AVERAGE(D28:D29)</f>
        <v>12388.41</v>
      </c>
      <c r="G28" s="12">
        <f t="shared" ref="G28" si="31">STDEVA(D28:D29)</f>
        <v>32.541054070203941</v>
      </c>
      <c r="H28" s="13">
        <f t="shared" si="25"/>
        <v>1.1325220911289926</v>
      </c>
      <c r="I28" s="7">
        <v>5</v>
      </c>
      <c r="J28">
        <f t="shared" si="26"/>
        <v>13.564504041972526</v>
      </c>
      <c r="K28">
        <v>1.2014863745082613</v>
      </c>
      <c r="L28">
        <f t="shared" si="27"/>
        <v>22.70839787331105</v>
      </c>
      <c r="M28">
        <v>1.2535094964594806</v>
      </c>
    </row>
    <row r="29" spans="1:18" x14ac:dyDescent="0.25">
      <c r="C29">
        <v>0.27</v>
      </c>
      <c r="D29">
        <f t="shared" si="22"/>
        <v>12365.400000000001</v>
      </c>
      <c r="F29" s="12"/>
      <c r="G29" s="12"/>
      <c r="H29" s="13"/>
      <c r="I29" s="7">
        <v>6</v>
      </c>
      <c r="J29">
        <f t="shared" si="26"/>
        <v>13.495912950122557</v>
      </c>
      <c r="K29">
        <v>1.1637287128245475</v>
      </c>
      <c r="L29">
        <f t="shared" si="27"/>
        <v>22.031148359675807</v>
      </c>
      <c r="M29">
        <v>1.2126341872541306</v>
      </c>
    </row>
    <row r="30" spans="1:18" x14ac:dyDescent="0.25">
      <c r="B30">
        <v>7</v>
      </c>
      <c r="C30">
        <v>0.28399999999999997</v>
      </c>
      <c r="D30">
        <f t="shared" si="22"/>
        <v>13009.679999999998</v>
      </c>
      <c r="F30" s="12">
        <f t="shared" ref="F30" si="32">AVERAGE(D30:D31)</f>
        <v>12848.61</v>
      </c>
      <c r="G30" s="12">
        <f t="shared" ref="G30" si="33">STDEVA(D30:D31)</f>
        <v>227.78737849143272</v>
      </c>
      <c r="H30" s="13">
        <f t="shared" si="25"/>
        <v>1.1745925962493078</v>
      </c>
      <c r="I30" s="7">
        <v>7</v>
      </c>
      <c r="J30">
        <f t="shared" si="26"/>
        <v>13.203564910549028</v>
      </c>
      <c r="K30">
        <v>1.1674634004720692</v>
      </c>
      <c r="L30">
        <f t="shared" si="27"/>
        <v>23.224808072890962</v>
      </c>
      <c r="M30">
        <v>1.244838975609756</v>
      </c>
    </row>
    <row r="31" spans="1:18" x14ac:dyDescent="0.25">
      <c r="C31">
        <v>0.27700000000000002</v>
      </c>
      <c r="D31">
        <f t="shared" si="22"/>
        <v>12687.54</v>
      </c>
      <c r="F31" s="12"/>
      <c r="G31" s="12"/>
      <c r="H31" s="13"/>
      <c r="I31" s="7">
        <v>8</v>
      </c>
      <c r="J31">
        <f t="shared" si="26"/>
        <v>12.611231880230704</v>
      </c>
      <c r="K31">
        <v>1.1484164925255704</v>
      </c>
      <c r="L31">
        <f t="shared" si="27"/>
        <v>22.919298452985913</v>
      </c>
      <c r="M31">
        <v>1.1924029724626277</v>
      </c>
    </row>
    <row r="32" spans="1:18" x14ac:dyDescent="0.25">
      <c r="B32">
        <v>12</v>
      </c>
      <c r="C32">
        <v>0.20399999999999999</v>
      </c>
      <c r="D32">
        <f t="shared" si="22"/>
        <v>9328.08</v>
      </c>
      <c r="F32" s="12">
        <f t="shared" ref="F32" si="34">AVERAGE(D32:D33)</f>
        <v>9328.08</v>
      </c>
      <c r="G32" s="12" t="e">
        <f t="shared" ref="G32" si="35">STDEVA(D32:D33)</f>
        <v>#DIV/0!</v>
      </c>
      <c r="H32" s="13">
        <f>F32/$F$8</f>
        <v>0.85275323207889742</v>
      </c>
      <c r="I32" s="7">
        <v>9</v>
      </c>
      <c r="J32">
        <f t="shared" si="26"/>
        <v>13.304910077450689</v>
      </c>
      <c r="K32">
        <v>1.149536898505114</v>
      </c>
      <c r="L32">
        <f t="shared" si="27"/>
        <v>22.352584588394365</v>
      </c>
      <c r="M32">
        <v>1.145334434303698</v>
      </c>
    </row>
    <row r="33" spans="6:15" x14ac:dyDescent="0.25">
      <c r="F33" s="12"/>
      <c r="G33" s="12"/>
      <c r="H33" s="13"/>
      <c r="I33" s="7">
        <v>10</v>
      </c>
      <c r="J33">
        <f t="shared" si="26"/>
        <v>12.358693215226335</v>
      </c>
      <c r="K33">
        <v>1.1331042722265934</v>
      </c>
      <c r="L33">
        <f t="shared" si="27"/>
        <v>22.62358163163487</v>
      </c>
      <c r="M33">
        <v>1.1651527663257277</v>
      </c>
    </row>
    <row r="34" spans="6:15" x14ac:dyDescent="0.25">
      <c r="I34" s="7">
        <v>11</v>
      </c>
      <c r="J34">
        <f t="shared" si="26"/>
        <v>10.485867294113222</v>
      </c>
      <c r="K34">
        <v>1.0396366640440597</v>
      </c>
      <c r="L34">
        <f t="shared" si="27"/>
        <v>21.943288586035123</v>
      </c>
      <c r="M34">
        <v>1.1301165224232887</v>
      </c>
    </row>
    <row r="35" spans="6:15" x14ac:dyDescent="0.25">
      <c r="I35" s="7">
        <v>12</v>
      </c>
      <c r="J35">
        <f>J19/O19</f>
        <v>9.9396468365229964</v>
      </c>
      <c r="K35">
        <v>1.0024772918961449</v>
      </c>
      <c r="L35">
        <f t="shared" si="27"/>
        <v>22.395769863891751</v>
      </c>
      <c r="M35">
        <v>1.1299286750590085</v>
      </c>
      <c r="O35" s="9">
        <f>J19/9.153437</f>
        <v>1307.6595015883072</v>
      </c>
    </row>
    <row r="36" spans="6:15" x14ac:dyDescent="0.25">
      <c r="O36">
        <v>1307.6595015883099</v>
      </c>
    </row>
  </sheetData>
  <mergeCells count="40">
    <mergeCell ref="H30:H31"/>
    <mergeCell ref="H32:H33"/>
    <mergeCell ref="H18:H19"/>
    <mergeCell ref="H20:H21"/>
    <mergeCell ref="H22:H23"/>
    <mergeCell ref="H24:H25"/>
    <mergeCell ref="H26:H27"/>
    <mergeCell ref="H28:H29"/>
    <mergeCell ref="G24:G25"/>
    <mergeCell ref="G26:G27"/>
    <mergeCell ref="G28:G29"/>
    <mergeCell ref="G30:G31"/>
    <mergeCell ref="G32:G33"/>
    <mergeCell ref="H8:H9"/>
    <mergeCell ref="H10:H11"/>
    <mergeCell ref="H12:H13"/>
    <mergeCell ref="H14:H15"/>
    <mergeCell ref="H16:H17"/>
    <mergeCell ref="F30:F31"/>
    <mergeCell ref="F32:F33"/>
    <mergeCell ref="G8:G9"/>
    <mergeCell ref="G10:G11"/>
    <mergeCell ref="G12:G13"/>
    <mergeCell ref="G14:G15"/>
    <mergeCell ref="G16:G17"/>
    <mergeCell ref="G18:G19"/>
    <mergeCell ref="G20:G21"/>
    <mergeCell ref="G22:G23"/>
    <mergeCell ref="F18:F19"/>
    <mergeCell ref="F20:F21"/>
    <mergeCell ref="F22:F23"/>
    <mergeCell ref="F24:F25"/>
    <mergeCell ref="F26:F27"/>
    <mergeCell ref="F28:F29"/>
    <mergeCell ref="F16:F17"/>
    <mergeCell ref="A1:E3"/>
    <mergeCell ref="F8:F9"/>
    <mergeCell ref="F10:F11"/>
    <mergeCell ref="F12:F13"/>
    <mergeCell ref="F14:F15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ammonia distribution</vt:lpstr>
      <vt:lpstr>HRT</vt:lpstr>
      <vt:lpstr>K calculation</vt:lpstr>
      <vt:lpstr>COD and TN</vt:lpstr>
      <vt:lpstr>'K calculation'!OLE_LINK3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2021-07-06T15:32:17Z</dcterms:modified>
</cp:coreProperties>
</file>