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ao\Desktop\Elfa\0pH-Polyamide\"/>
    </mc:Choice>
  </mc:AlternateContent>
  <bookViews>
    <workbookView minimized="1" xWindow="0" yWindow="0" windowWidth="23040" windowHeight="9000"/>
  </bookViews>
  <sheets>
    <sheet name="Boron" sheetId="1" r:id="rId1"/>
    <sheet name="As" sheetId="2" r:id="rId2"/>
  </sheets>
  <calcPr calcId="162913"/>
</workbook>
</file>

<file path=xl/calcChain.xml><?xml version="1.0" encoding="utf-8"?>
<calcChain xmlns="http://schemas.openxmlformats.org/spreadsheetml/2006/main">
  <c r="K24" i="1" l="1"/>
  <c r="L24" i="1"/>
  <c r="K26" i="1"/>
  <c r="L26" i="1" s="1"/>
  <c r="L25" i="1"/>
  <c r="K25" i="1"/>
  <c r="K15" i="1"/>
  <c r="L1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E25" i="1"/>
  <c r="E26" i="1"/>
  <c r="E24" i="1"/>
  <c r="E22" i="1"/>
  <c r="E23" i="1"/>
  <c r="E21" i="1"/>
  <c r="E19" i="1"/>
  <c r="E20" i="1"/>
  <c r="E18" i="1"/>
  <c r="E12" i="1"/>
  <c r="E13" i="1"/>
  <c r="E14" i="1"/>
  <c r="E15" i="1"/>
  <c r="E16" i="1"/>
  <c r="E17" i="1"/>
  <c r="E10" i="1"/>
  <c r="E11" i="1"/>
  <c r="E9" i="1"/>
  <c r="E7" i="1"/>
  <c r="E8" i="1"/>
  <c r="E6" i="1"/>
  <c r="E4" i="1"/>
  <c r="E5" i="1"/>
  <c r="F3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3" i="1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5" i="2"/>
  <c r="G6" i="2"/>
  <c r="G7" i="2"/>
  <c r="G8" i="2"/>
  <c r="G9" i="2"/>
  <c r="G4" i="2"/>
  <c r="G3" i="2"/>
  <c r="M24" i="1" l="1"/>
  <c r="N24" i="1"/>
  <c r="L21" i="2" l="1"/>
  <c r="M21" i="2" s="1"/>
  <c r="L22" i="2" l="1"/>
  <c r="M22" i="2" s="1"/>
  <c r="L23" i="2"/>
  <c r="M23" i="2" s="1"/>
  <c r="L17" i="2"/>
  <c r="M17" i="2" s="1"/>
  <c r="L16" i="2"/>
  <c r="M16" i="2" s="1"/>
  <c r="L15" i="2"/>
  <c r="M15" i="2" s="1"/>
  <c r="L12" i="2"/>
  <c r="M12" i="2" s="1"/>
  <c r="L14" i="2"/>
  <c r="M14" i="2" s="1"/>
  <c r="L13" i="2"/>
  <c r="M13" i="2" s="1"/>
  <c r="L10" i="2"/>
  <c r="M10" i="2" s="1"/>
  <c r="L11" i="2"/>
  <c r="M11" i="2" s="1"/>
  <c r="L9" i="2"/>
  <c r="M9" i="2" s="1"/>
  <c r="N15" i="2" l="1"/>
  <c r="O15" i="2"/>
  <c r="N21" i="2"/>
  <c r="O21" i="2"/>
  <c r="O12" i="2"/>
  <c r="O9" i="2"/>
  <c r="N9" i="2"/>
  <c r="N12" i="2"/>
  <c r="D16" i="2"/>
  <c r="D17" i="2"/>
  <c r="D15" i="2"/>
  <c r="D4" i="2"/>
  <c r="D5" i="2"/>
  <c r="D6" i="2"/>
  <c r="D7" i="2"/>
  <c r="D8" i="2"/>
  <c r="D3" i="2"/>
  <c r="F5" i="2"/>
  <c r="F4" i="2"/>
  <c r="F3" i="2"/>
  <c r="F20" i="2"/>
  <c r="D20" i="2"/>
  <c r="F19" i="2"/>
  <c r="D19" i="2"/>
  <c r="F18" i="2"/>
  <c r="D18" i="2"/>
  <c r="F11" i="2"/>
  <c r="D11" i="2"/>
  <c r="F10" i="2"/>
  <c r="D10" i="2"/>
  <c r="F9" i="2"/>
  <c r="D9" i="2"/>
  <c r="F23" i="2"/>
  <c r="D23" i="2"/>
  <c r="F22" i="2"/>
  <c r="D22" i="2"/>
  <c r="F21" i="2"/>
  <c r="D21" i="2"/>
  <c r="F17" i="2"/>
  <c r="F16" i="2"/>
  <c r="F15" i="2"/>
  <c r="F14" i="2"/>
  <c r="D14" i="2"/>
  <c r="F13" i="2"/>
  <c r="D13" i="2"/>
  <c r="F12" i="2"/>
  <c r="D12" i="2"/>
  <c r="F8" i="2"/>
  <c r="F7" i="2"/>
  <c r="F6" i="2"/>
  <c r="K22" i="1"/>
  <c r="L22" i="1" s="1"/>
  <c r="I18" i="2" l="1"/>
  <c r="H18" i="2"/>
  <c r="H21" i="2"/>
  <c r="H3" i="2"/>
  <c r="P3" i="2" s="1"/>
  <c r="I3" i="2"/>
  <c r="H9" i="2"/>
  <c r="I9" i="2"/>
  <c r="I12" i="2"/>
  <c r="K17" i="1"/>
  <c r="L17" i="1" s="1"/>
  <c r="H24" i="1"/>
  <c r="K16" i="1"/>
  <c r="L16" i="1" s="1"/>
  <c r="K23" i="1"/>
  <c r="L23" i="1" s="1"/>
  <c r="H12" i="2"/>
  <c r="M15" i="1" l="1"/>
  <c r="N15" i="1"/>
  <c r="H21" i="1"/>
  <c r="K21" i="1"/>
  <c r="L21" i="1" s="1"/>
  <c r="I21" i="2"/>
  <c r="H6" i="2"/>
  <c r="P6" i="2" s="1"/>
  <c r="H15" i="2"/>
  <c r="P15" i="2" s="1"/>
  <c r="I6" i="2"/>
  <c r="I15" i="2"/>
  <c r="H3" i="1"/>
  <c r="G15" i="1"/>
  <c r="H9" i="1"/>
  <c r="G9" i="1"/>
  <c r="H15" i="1"/>
  <c r="G3" i="1"/>
  <c r="H12" i="1"/>
  <c r="G24" i="1"/>
  <c r="G18" i="1"/>
  <c r="H18" i="1"/>
  <c r="H6" i="1"/>
  <c r="G6" i="1"/>
  <c r="G12" i="1"/>
  <c r="G21" i="1"/>
  <c r="N21" i="1" l="1"/>
  <c r="M21" i="1"/>
</calcChain>
</file>

<file path=xl/sharedStrings.xml><?xml version="1.0" encoding="utf-8"?>
<sst xmlns="http://schemas.openxmlformats.org/spreadsheetml/2006/main" count="48" uniqueCount="36">
  <si>
    <t>Name</t>
  </si>
  <si>
    <t>Bulk</t>
  </si>
  <si>
    <t>Permeate</t>
  </si>
  <si>
    <t>R</t>
  </si>
  <si>
    <t>Average</t>
  </si>
  <si>
    <t>ErrorB</t>
  </si>
  <si>
    <t>H3BO3</t>
  </si>
  <si>
    <t>Bulk pH</t>
  </si>
  <si>
    <t>H2O</t>
  </si>
  <si>
    <t>5 ppm</t>
  </si>
  <si>
    <t>~ 5.5</t>
  </si>
  <si>
    <t>Sample</t>
  </si>
  <si>
    <t>Bulk (ppb)</t>
  </si>
  <si>
    <t>#10</t>
  </si>
  <si>
    <t>As2O3</t>
  </si>
  <si>
    <t>NaAsO3</t>
  </si>
  <si>
    <t>0.064 ppb</t>
  </si>
  <si>
    <t>As3+</t>
  </si>
  <si>
    <t>As5+</t>
  </si>
  <si>
    <t>pH</t>
  </si>
  <si>
    <t>H20</t>
  </si>
  <si>
    <t>1 ppm</t>
  </si>
  <si>
    <r>
      <t>#50/</t>
    </r>
    <r>
      <rPr>
        <b/>
        <sz val="16"/>
        <color theme="3" tint="0.39997558519241921"/>
        <rFont val="Calibri"/>
        <family val="2"/>
      </rPr>
      <t>100</t>
    </r>
  </si>
  <si>
    <t>Flux</t>
    <phoneticPr fontId="6" type="noConversion"/>
  </si>
  <si>
    <t>B</t>
    <phoneticPr fontId="6" type="noConversion"/>
  </si>
  <si>
    <t>A</t>
    <phoneticPr fontId="6" type="noConversion"/>
  </si>
  <si>
    <t>A/B</t>
    <phoneticPr fontId="6" type="noConversion"/>
  </si>
  <si>
    <t>Average</t>
    <phoneticPr fontId="6" type="noConversion"/>
  </si>
  <si>
    <t>Error B</t>
    <phoneticPr fontId="6" type="noConversion"/>
  </si>
  <si>
    <t>Flux</t>
    <phoneticPr fontId="6" type="noConversion"/>
  </si>
  <si>
    <t>A</t>
    <phoneticPr fontId="6" type="noConversion"/>
  </si>
  <si>
    <t>B</t>
    <phoneticPr fontId="6" type="noConversion"/>
  </si>
  <si>
    <t>A/B</t>
    <phoneticPr fontId="6" type="noConversion"/>
  </si>
  <si>
    <t>Boron</t>
    <phoneticPr fontId="6" type="noConversion"/>
  </si>
  <si>
    <t>Average</t>
    <phoneticPr fontId="6" type="noConversion"/>
  </si>
  <si>
    <t>Error Bar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</si>
</sst>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%"/>
    <numFmt numFmtId="178" formatCode="0.00_);[Red]\(0.00\)"/>
  </numFmts>
  <fonts count="7" x14ac:knownFonts="1">
    <font>
      <sz val="11"/>
      <color rgb="FF000000"/>
      <name val="Calibri"/>
      <family val="2"/>
    </font>
    <font>
      <b/>
      <sz val="16"/>
      <color rgb="FFFFFFFF"/>
      <name val="Calibri"/>
      <family val="2"/>
    </font>
    <font>
      <sz val="11"/>
      <color rgb="FFFFFFFF"/>
      <name val="Calibri"/>
      <family val="2"/>
    </font>
    <font>
      <b/>
      <sz val="16"/>
      <color rgb="FF000000"/>
      <name val="Calibri"/>
      <family val="2"/>
    </font>
    <font>
      <b/>
      <sz val="16"/>
      <name val="Calibri"/>
      <family val="2"/>
    </font>
    <font>
      <b/>
      <sz val="16"/>
      <color theme="3" tint="0.39997558519241921"/>
      <name val="Calibri"/>
      <family val="2"/>
    </font>
    <font>
      <sz val="9"/>
      <name val="DengXian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rgb="FF222B35"/>
        <bgColor rgb="FF222B35"/>
      </patternFill>
    </fill>
    <fill>
      <patternFill patternType="solid">
        <fgColor rgb="FFDDEBF7"/>
        <bgColor rgb="FFDDEBF7"/>
      </patternFill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rgb="FFDDEBF7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rgb="FFDDEBF7"/>
      </patternFill>
    </fill>
    <fill>
      <patternFill patternType="solid">
        <fgColor theme="9" tint="0.79998168889431442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rgb="FFDDEBF7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8" tint="0.59999389629810485"/>
        <bgColor rgb="FFFFF2CC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0" fillId="0" borderId="0" xfId="0" applyNumberFormat="1"/>
    <xf numFmtId="2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0" fillId="0" borderId="0" xfId="0" applyNumberFormat="1"/>
    <xf numFmtId="176" fontId="3" fillId="0" borderId="0" xfId="0" applyNumberFormat="1" applyFont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178" fontId="0" fillId="0" borderId="0" xfId="0" applyNumberFormat="1"/>
    <xf numFmtId="178" fontId="3" fillId="0" borderId="0" xfId="0" applyNumberFormat="1" applyFont="1" applyBorder="1" applyAlignment="1">
      <alignment horizontal="center" vertical="center"/>
    </xf>
    <xf numFmtId="178" fontId="3" fillId="8" borderId="0" xfId="0" applyNumberFormat="1" applyFont="1" applyFill="1" applyBorder="1" applyAlignment="1">
      <alignment horizontal="center" vertical="center"/>
    </xf>
    <xf numFmtId="178" fontId="3" fillId="11" borderId="0" xfId="0" applyNumberFormat="1" applyFont="1" applyFill="1" applyBorder="1" applyAlignment="1">
      <alignment horizontal="center" vertical="center"/>
    </xf>
    <xf numFmtId="178" fontId="3" fillId="14" borderId="0" xfId="0" applyNumberFormat="1" applyFont="1" applyFill="1" applyBorder="1" applyAlignment="1">
      <alignment horizontal="center" vertical="center"/>
    </xf>
    <xf numFmtId="178" fontId="3" fillId="17" borderId="0" xfId="0" applyNumberFormat="1" applyFont="1" applyFill="1" applyBorder="1" applyAlignment="1">
      <alignment horizontal="center" vertical="center"/>
    </xf>
    <xf numFmtId="178" fontId="3" fillId="11" borderId="0" xfId="0" applyNumberFormat="1" applyFont="1" applyFill="1" applyBorder="1" applyAlignment="1">
      <alignment horizontal="center" vertical="center"/>
    </xf>
    <xf numFmtId="178" fontId="3" fillId="17" borderId="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177" fontId="3" fillId="3" borderId="0" xfId="0" applyNumberFormat="1" applyFont="1" applyFill="1" applyAlignment="1">
      <alignment horizontal="center" vertical="center"/>
    </xf>
    <xf numFmtId="177" fontId="3" fillId="4" borderId="0" xfId="0" applyNumberFormat="1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178" fontId="3" fillId="17" borderId="0" xfId="0" applyNumberFormat="1" applyFont="1" applyFill="1" applyBorder="1" applyAlignment="1">
      <alignment horizontal="center" vertical="center"/>
    </xf>
    <xf numFmtId="178" fontId="3" fillId="11" borderId="0" xfId="0" applyNumberFormat="1" applyFont="1" applyFill="1" applyBorder="1" applyAlignment="1">
      <alignment horizontal="center" vertical="center"/>
    </xf>
    <xf numFmtId="178" fontId="3" fillId="14" borderId="0" xfId="0" applyNumberFormat="1" applyFont="1" applyFill="1" applyBorder="1" applyAlignment="1">
      <alignment horizontal="center" vertical="center"/>
    </xf>
    <xf numFmtId="178" fontId="3" fillId="8" borderId="0" xfId="0" applyNumberFormat="1" applyFont="1" applyFill="1" applyBorder="1" applyAlignment="1">
      <alignment horizontal="center" vertical="center"/>
    </xf>
    <xf numFmtId="177" fontId="3" fillId="7" borderId="0" xfId="0" applyNumberFormat="1" applyFont="1" applyFill="1" applyAlignment="1">
      <alignment horizontal="center" vertical="center"/>
    </xf>
    <xf numFmtId="0" fontId="3" fillId="17" borderId="0" xfId="0" applyFont="1" applyFill="1" applyAlignment="1">
      <alignment horizontal="center" vertical="center"/>
    </xf>
    <xf numFmtId="177" fontId="3" fillId="15" borderId="0" xfId="0" applyNumberFormat="1" applyFont="1" applyFill="1" applyAlignment="1">
      <alignment horizontal="center" vertical="center"/>
    </xf>
    <xf numFmtId="177" fontId="3" fillId="16" borderId="0" xfId="0" applyNumberFormat="1" applyFont="1" applyFill="1" applyAlignment="1">
      <alignment horizontal="center" vertical="center"/>
    </xf>
    <xf numFmtId="177" fontId="3" fillId="9" borderId="0" xfId="0" applyNumberFormat="1" applyFont="1" applyFill="1" applyAlignment="1">
      <alignment horizontal="center" vertical="center"/>
    </xf>
    <xf numFmtId="177" fontId="3" fillId="1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177" fontId="3" fillId="6" borderId="0" xfId="0" applyNumberFormat="1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177" fontId="3" fillId="12" borderId="0" xfId="0" applyNumberFormat="1" applyFont="1" applyFill="1" applyAlignment="1">
      <alignment horizontal="center" vertical="center"/>
    </xf>
    <xf numFmtId="177" fontId="3" fillId="13" borderId="0" xfId="0" applyNumberFormat="1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8" fontId="3" fillId="17" borderId="0" xfId="0" applyNumberFormat="1" applyFont="1" applyFill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zoomScale="70" zoomScaleNormal="70" workbookViewId="0">
      <selection activeCell="M24" sqref="M24:M26"/>
    </sheetView>
  </sheetViews>
  <sheetFormatPr defaultRowHeight="21" x14ac:dyDescent="0.25"/>
  <cols>
    <col min="1" max="1" width="15.85546875" style="8" customWidth="1"/>
    <col min="2" max="5" width="15.85546875" style="9" customWidth="1"/>
    <col min="6" max="6" width="15.85546875" style="12" customWidth="1"/>
    <col min="7" max="11" width="15.85546875" style="10" customWidth="1"/>
    <col min="12" max="14" width="15.85546875" style="24" customWidth="1"/>
    <col min="15" max="15" width="15.85546875" style="8" customWidth="1"/>
    <col min="16" max="16" width="15.85546875" style="11" customWidth="1"/>
    <col min="17" max="17" width="15.85546875" style="8" customWidth="1"/>
    <col min="18" max="18" width="15.85546875" customWidth="1"/>
    <col min="19" max="19" width="8.85546875" customWidth="1"/>
  </cols>
  <sheetData>
    <row r="1" spans="1:18" s="6" customFormat="1" ht="30" customHeight="1" x14ac:dyDescent="0.25">
      <c r="A1" s="1" t="s">
        <v>0</v>
      </c>
      <c r="B1" s="35" t="s">
        <v>1</v>
      </c>
      <c r="C1" s="35"/>
      <c r="D1" s="35" t="s">
        <v>2</v>
      </c>
      <c r="E1" s="35"/>
      <c r="F1" s="3" t="s">
        <v>3</v>
      </c>
      <c r="G1" s="4" t="s">
        <v>4</v>
      </c>
      <c r="H1" s="4" t="s">
        <v>5</v>
      </c>
      <c r="I1" s="4" t="s">
        <v>29</v>
      </c>
      <c r="J1" s="4" t="s">
        <v>30</v>
      </c>
      <c r="K1" s="4" t="s">
        <v>31</v>
      </c>
      <c r="L1" s="23" t="s">
        <v>32</v>
      </c>
      <c r="M1" s="23" t="s">
        <v>34</v>
      </c>
      <c r="N1" s="23" t="s">
        <v>35</v>
      </c>
      <c r="O1" s="4" t="s">
        <v>6</v>
      </c>
      <c r="P1" s="5" t="s">
        <v>33</v>
      </c>
      <c r="Q1" s="4" t="s">
        <v>7</v>
      </c>
      <c r="R1" s="4"/>
    </row>
    <row r="2" spans="1:18" x14ac:dyDescent="0.25">
      <c r="A2" s="8" t="s">
        <v>8</v>
      </c>
      <c r="B2" s="36">
        <v>1.02</v>
      </c>
      <c r="C2" s="36"/>
      <c r="D2" s="36"/>
      <c r="E2" s="36"/>
      <c r="F2" s="15"/>
      <c r="P2" s="11" t="s">
        <v>9</v>
      </c>
      <c r="Q2" s="8" t="s">
        <v>10</v>
      </c>
    </row>
    <row r="3" spans="1:18" x14ac:dyDescent="0.25">
      <c r="A3" s="37">
        <v>4</v>
      </c>
      <c r="B3" s="9">
        <v>7.4509999999999996</v>
      </c>
      <c r="C3" s="9">
        <f>B3*100-1.02</f>
        <v>744.07999999999993</v>
      </c>
      <c r="D3" s="9">
        <v>3.6560000000000001</v>
      </c>
      <c r="E3" s="9">
        <f>D3*100-1.02</f>
        <v>364.58000000000004</v>
      </c>
      <c r="F3" s="12">
        <f>(C3-E3)/C3</f>
        <v>0.51002580367702388</v>
      </c>
      <c r="G3" s="33">
        <f>AVERAGE(F3:F5)</f>
        <v>0.487367028640731</v>
      </c>
      <c r="H3" s="34">
        <f>_xlfn.STDEV.S(F3:F5)</f>
        <v>2.7088899442137469E-2</v>
      </c>
      <c r="I3" s="21"/>
      <c r="J3" s="21"/>
      <c r="K3" s="21"/>
      <c r="L3" s="61"/>
      <c r="M3" s="61"/>
      <c r="N3" s="61"/>
    </row>
    <row r="4" spans="1:18" x14ac:dyDescent="0.25">
      <c r="A4" s="37"/>
      <c r="B4" s="9">
        <v>6.7859999999999996</v>
      </c>
      <c r="C4" s="22">
        <f t="shared" ref="C4:C26" si="0">B4*100-1.02</f>
        <v>677.57999999999993</v>
      </c>
      <c r="D4" s="9">
        <v>3.6869999999999998</v>
      </c>
      <c r="E4" s="22">
        <f t="shared" ref="E4:E8" si="1">D4*100-1.02</f>
        <v>367.68</v>
      </c>
      <c r="F4" s="12">
        <f t="shared" ref="F4:F26" si="2">(C4-E4)/C4</f>
        <v>0.45736296821039574</v>
      </c>
      <c r="G4" s="33"/>
      <c r="H4" s="34"/>
      <c r="I4" s="21"/>
      <c r="J4" s="21"/>
      <c r="K4" s="21"/>
      <c r="L4" s="61"/>
      <c r="M4" s="61"/>
      <c r="N4" s="61"/>
    </row>
    <row r="5" spans="1:18" x14ac:dyDescent="0.25">
      <c r="A5" s="37"/>
      <c r="B5" s="9">
        <v>6.7050000000000001</v>
      </c>
      <c r="C5" s="22">
        <f t="shared" si="0"/>
        <v>669.48</v>
      </c>
      <c r="D5" s="9">
        <v>3.3929999999999998</v>
      </c>
      <c r="E5" s="22">
        <f t="shared" si="1"/>
        <v>338.28</v>
      </c>
      <c r="F5" s="12">
        <f t="shared" si="2"/>
        <v>0.49471231403477334</v>
      </c>
      <c r="G5" s="33"/>
      <c r="H5" s="34"/>
      <c r="I5" s="21"/>
      <c r="J5" s="21"/>
      <c r="K5" s="21"/>
      <c r="L5" s="61"/>
      <c r="M5" s="61"/>
      <c r="N5" s="61"/>
    </row>
    <row r="6" spans="1:18" x14ac:dyDescent="0.25">
      <c r="A6" s="38">
        <v>5</v>
      </c>
      <c r="B6" s="9">
        <v>48.314999999999998</v>
      </c>
      <c r="C6" s="22">
        <f t="shared" si="0"/>
        <v>4830.4799999999996</v>
      </c>
      <c r="D6" s="9">
        <v>148.65</v>
      </c>
      <c r="E6" s="9">
        <f>D6*10-1.02</f>
        <v>1485.48</v>
      </c>
      <c r="F6" s="12">
        <f t="shared" si="2"/>
        <v>0.69247776618472701</v>
      </c>
      <c r="G6" s="33">
        <f>AVERAGE(F6:F8)</f>
        <v>0.68942551847358668</v>
      </c>
      <c r="H6" s="34">
        <f>_xlfn.STDEV.S(F6:F8)</f>
        <v>5.4641039646562313E-3</v>
      </c>
      <c r="I6" s="21"/>
      <c r="J6" s="21"/>
      <c r="K6" s="21"/>
      <c r="L6" s="61"/>
      <c r="M6" s="61"/>
      <c r="N6" s="61"/>
    </row>
    <row r="7" spans="1:18" x14ac:dyDescent="0.25">
      <c r="A7" s="38"/>
      <c r="B7" s="9">
        <v>50.972000000000001</v>
      </c>
      <c r="C7" s="22">
        <f t="shared" si="0"/>
        <v>5096.1799999999994</v>
      </c>
      <c r="D7" s="9">
        <v>156.71700000000001</v>
      </c>
      <c r="E7" s="22">
        <f t="shared" ref="E7:E8" si="3">D7*10-1.02</f>
        <v>1566.15</v>
      </c>
      <c r="F7" s="12">
        <f t="shared" si="2"/>
        <v>0.69268157718133971</v>
      </c>
      <c r="G7" s="33"/>
      <c r="H7" s="34"/>
      <c r="I7" s="21"/>
      <c r="J7" s="21"/>
      <c r="K7" s="21"/>
      <c r="L7" s="61"/>
      <c r="M7" s="61"/>
      <c r="N7" s="61"/>
    </row>
    <row r="8" spans="1:18" x14ac:dyDescent="0.25">
      <c r="A8" s="38"/>
      <c r="B8" s="9">
        <v>52.125999999999998</v>
      </c>
      <c r="C8" s="22">
        <f t="shared" si="0"/>
        <v>5211.579999999999</v>
      </c>
      <c r="D8" s="9">
        <v>165.24799999999999</v>
      </c>
      <c r="E8" s="22">
        <f t="shared" si="3"/>
        <v>1651.46</v>
      </c>
      <c r="F8" s="12">
        <f t="shared" si="2"/>
        <v>0.68311721205469356</v>
      </c>
      <c r="G8" s="33"/>
      <c r="H8" s="34"/>
      <c r="I8" s="21"/>
      <c r="J8" s="21"/>
      <c r="K8" s="21"/>
      <c r="L8" s="61"/>
      <c r="M8" s="61"/>
      <c r="N8" s="61"/>
    </row>
    <row r="9" spans="1:18" x14ac:dyDescent="0.25">
      <c r="A9" s="37">
        <v>6.3</v>
      </c>
      <c r="B9" s="13">
        <v>6.8330000000000002</v>
      </c>
      <c r="C9" s="22">
        <f t="shared" si="0"/>
        <v>682.28000000000009</v>
      </c>
      <c r="D9" s="13">
        <v>1.796</v>
      </c>
      <c r="E9" s="9">
        <f>D9*100-1.02</f>
        <v>178.57999999999998</v>
      </c>
      <c r="F9" s="12">
        <f t="shared" si="2"/>
        <v>0.73825995192589555</v>
      </c>
      <c r="G9" s="33">
        <f>AVERAGE(F9:F11)</f>
        <v>0.74978080689853177</v>
      </c>
      <c r="H9" s="34">
        <f>_xlfn.STDEV.S(F9:F11)</f>
        <v>1.6283717285663166E-2</v>
      </c>
      <c r="I9" s="21"/>
      <c r="J9" s="21"/>
      <c r="K9" s="21"/>
      <c r="L9" s="61"/>
      <c r="M9" s="61"/>
      <c r="N9" s="61"/>
    </row>
    <row r="10" spans="1:18" x14ac:dyDescent="0.25">
      <c r="A10" s="37"/>
      <c r="B10" s="9">
        <v>7.2290000000000001</v>
      </c>
      <c r="C10" s="22">
        <f t="shared" si="0"/>
        <v>721.88</v>
      </c>
      <c r="D10" s="9">
        <v>1.6819999999999999</v>
      </c>
      <c r="E10" s="22">
        <f t="shared" ref="E10:E17" si="4">D10*100-1.02</f>
        <v>167.17999999999998</v>
      </c>
      <c r="F10" s="12">
        <f t="shared" si="2"/>
        <v>0.76841026209342278</v>
      </c>
      <c r="G10" s="33"/>
      <c r="H10" s="34"/>
      <c r="I10" s="21"/>
      <c r="J10" s="21"/>
      <c r="K10" s="21"/>
      <c r="L10" s="61"/>
      <c r="M10" s="61"/>
      <c r="N10" s="61"/>
    </row>
    <row r="11" spans="1:18" x14ac:dyDescent="0.25">
      <c r="A11" s="37"/>
      <c r="B11" s="9">
        <v>7.0860000000000003</v>
      </c>
      <c r="C11" s="22">
        <f t="shared" si="0"/>
        <v>707.58</v>
      </c>
      <c r="D11" s="9">
        <v>1.831</v>
      </c>
      <c r="E11" s="22">
        <f t="shared" si="4"/>
        <v>182.07999999999998</v>
      </c>
      <c r="F11" s="12">
        <f t="shared" si="2"/>
        <v>0.74267220667627687</v>
      </c>
      <c r="G11" s="33"/>
      <c r="H11" s="34"/>
      <c r="I11" s="21"/>
      <c r="J11" s="21"/>
      <c r="K11" s="21"/>
      <c r="L11" s="61"/>
      <c r="M11" s="61"/>
      <c r="N11" s="61"/>
    </row>
    <row r="12" spans="1:18" x14ac:dyDescent="0.25">
      <c r="A12" s="37">
        <v>9.3000000000000007</v>
      </c>
      <c r="B12" s="9">
        <v>6.6760000000000002</v>
      </c>
      <c r="C12" s="22">
        <f t="shared" si="0"/>
        <v>666.58</v>
      </c>
      <c r="D12" s="9">
        <v>1.6659999999999999</v>
      </c>
      <c r="E12" s="22">
        <f t="shared" si="4"/>
        <v>165.57999999999998</v>
      </c>
      <c r="F12" s="12">
        <f t="shared" si="2"/>
        <v>0.75159770770200129</v>
      </c>
      <c r="G12" s="33">
        <f>AVERAGE(F12:F14)</f>
        <v>0.76573648876146783</v>
      </c>
      <c r="H12" s="34">
        <f>_xlfn.STDEV.S(F12:F14)</f>
        <v>1.2750166764079781E-2</v>
      </c>
      <c r="I12" s="21"/>
      <c r="J12" s="21"/>
      <c r="K12" s="21"/>
      <c r="L12" s="61"/>
      <c r="M12" s="61"/>
      <c r="N12" s="61"/>
    </row>
    <row r="13" spans="1:18" x14ac:dyDescent="0.25">
      <c r="A13" s="37"/>
      <c r="B13" s="9">
        <v>7.6539999999999999</v>
      </c>
      <c r="C13" s="22">
        <f t="shared" si="0"/>
        <v>764.38</v>
      </c>
      <c r="D13" s="9">
        <v>1.774</v>
      </c>
      <c r="E13" s="22">
        <f t="shared" si="4"/>
        <v>176.38</v>
      </c>
      <c r="F13" s="12">
        <f t="shared" si="2"/>
        <v>0.76925089615112907</v>
      </c>
      <c r="G13" s="33"/>
      <c r="H13" s="34"/>
      <c r="I13" s="21"/>
      <c r="J13" s="21"/>
      <c r="K13" s="21"/>
      <c r="L13" s="61"/>
      <c r="M13" s="61"/>
      <c r="N13" s="61"/>
    </row>
    <row r="14" spans="1:18" x14ac:dyDescent="0.25">
      <c r="A14" s="37"/>
      <c r="B14" s="9">
        <v>6.9580000000000002</v>
      </c>
      <c r="C14" s="22">
        <f t="shared" si="0"/>
        <v>694.78000000000009</v>
      </c>
      <c r="D14" s="9">
        <v>1.5640000000000001</v>
      </c>
      <c r="E14" s="22">
        <f t="shared" si="4"/>
        <v>155.38</v>
      </c>
      <c r="F14" s="12">
        <f t="shared" si="2"/>
        <v>0.77636086243127322</v>
      </c>
      <c r="G14" s="33"/>
      <c r="H14" s="34"/>
      <c r="I14" s="21"/>
      <c r="J14" s="21"/>
      <c r="K14" s="21"/>
      <c r="L14" s="61"/>
      <c r="M14" s="61"/>
      <c r="N14" s="61"/>
    </row>
    <row r="15" spans="1:18" x14ac:dyDescent="0.25">
      <c r="A15" s="37">
        <v>10.3</v>
      </c>
      <c r="B15" s="9">
        <v>7.6790000000000003</v>
      </c>
      <c r="C15" s="22">
        <f t="shared" si="0"/>
        <v>766.88</v>
      </c>
      <c r="D15" s="9">
        <v>1.502</v>
      </c>
      <c r="E15" s="22">
        <f t="shared" si="4"/>
        <v>149.17999999999998</v>
      </c>
      <c r="F15" s="12">
        <f t="shared" si="2"/>
        <v>0.8054715209680785</v>
      </c>
      <c r="G15" s="33">
        <f>AVERAGE(F15:F17)</f>
        <v>0.79898628329361709</v>
      </c>
      <c r="H15" s="34">
        <f>_xlfn.STDEV.S(F15:F17)</f>
        <v>1.7892269303403388E-2</v>
      </c>
      <c r="I15" s="30">
        <v>34.489966555183933</v>
      </c>
      <c r="J15" s="30">
        <v>2.4759487835738647</v>
      </c>
      <c r="K15" s="30">
        <f>(1/F15-1)*I15</f>
        <v>8.3296312298888431</v>
      </c>
      <c r="L15" s="30">
        <f>J15/K15</f>
        <v>0.29724590624006603</v>
      </c>
      <c r="M15" s="63">
        <f>AVERAGE(L15:L17)</f>
        <v>0.287160939053617</v>
      </c>
      <c r="N15" s="63">
        <f>STDEV(L15:L17)</f>
        <v>3.0702666772590394E-2</v>
      </c>
    </row>
    <row r="16" spans="1:18" x14ac:dyDescent="0.25">
      <c r="A16" s="37"/>
      <c r="B16" s="9">
        <v>6.9189999999999996</v>
      </c>
      <c r="C16" s="22">
        <f t="shared" si="0"/>
        <v>690.88</v>
      </c>
      <c r="D16" s="9">
        <v>1.304</v>
      </c>
      <c r="E16" s="22">
        <f t="shared" si="4"/>
        <v>129.38</v>
      </c>
      <c r="F16" s="12">
        <f t="shared" si="2"/>
        <v>0.81273158869847151</v>
      </c>
      <c r="G16" s="33"/>
      <c r="H16" s="34"/>
      <c r="I16" s="30">
        <v>31.286105199148665</v>
      </c>
      <c r="J16" s="30">
        <v>2.2459515577278295</v>
      </c>
      <c r="K16" s="30">
        <f t="shared" ref="K16:K17" si="5">(1/F16-1)*I16</f>
        <v>7.2088981133853176</v>
      </c>
      <c r="L16" s="30">
        <f>J16/K16</f>
        <v>0.31155268425247928</v>
      </c>
      <c r="M16" s="63"/>
      <c r="N16" s="63"/>
    </row>
    <row r="17" spans="1:14" x14ac:dyDescent="0.25">
      <c r="A17" s="37"/>
      <c r="B17" s="9">
        <v>7.327</v>
      </c>
      <c r="C17" s="22">
        <f t="shared" si="0"/>
        <v>731.68000000000006</v>
      </c>
      <c r="D17" s="9">
        <v>1.629</v>
      </c>
      <c r="E17" s="22">
        <f t="shared" si="4"/>
        <v>161.88</v>
      </c>
      <c r="F17" s="12">
        <f t="shared" si="2"/>
        <v>0.77875574021430138</v>
      </c>
      <c r="G17" s="33"/>
      <c r="H17" s="34"/>
      <c r="I17" s="30">
        <v>34.866220735785951</v>
      </c>
      <c r="J17" s="30">
        <v>2.5029591339401258</v>
      </c>
      <c r="K17" s="30">
        <f t="shared" si="5"/>
        <v>9.9054822967866443</v>
      </c>
      <c r="L17" s="30">
        <f>J17/K17</f>
        <v>0.2526842266683057</v>
      </c>
      <c r="M17" s="63"/>
      <c r="N17" s="63"/>
    </row>
    <row r="18" spans="1:14" x14ac:dyDescent="0.25">
      <c r="A18" s="32">
        <v>10.3</v>
      </c>
      <c r="B18" s="9">
        <v>50.789000000000001</v>
      </c>
      <c r="C18" s="22">
        <f t="shared" si="0"/>
        <v>5077.88</v>
      </c>
      <c r="D18" s="9">
        <v>134.30099999999999</v>
      </c>
      <c r="E18" s="9">
        <f>D18*10-1.02</f>
        <v>1341.9899999999998</v>
      </c>
      <c r="F18" s="12">
        <f t="shared" si="2"/>
        <v>0.73571844943165265</v>
      </c>
      <c r="G18" s="33">
        <f>AVERAGE(F18:F20)</f>
        <v>0.73911971123812259</v>
      </c>
      <c r="H18" s="34">
        <f>_xlfn.STDEV.S(F18:F20)</f>
        <v>4.9794504522958534E-3</v>
      </c>
      <c r="M18" s="61"/>
      <c r="N18" s="61"/>
    </row>
    <row r="19" spans="1:14" x14ac:dyDescent="0.25">
      <c r="A19" s="32"/>
      <c r="B19" s="9">
        <v>52.238</v>
      </c>
      <c r="C19" s="22">
        <f t="shared" si="0"/>
        <v>5222.78</v>
      </c>
      <c r="D19" s="9">
        <v>133.369</v>
      </c>
      <c r="E19" s="22">
        <f t="shared" ref="E19:E20" si="6">D19*10-1.02</f>
        <v>1332.67</v>
      </c>
      <c r="F19" s="12">
        <f t="shared" si="2"/>
        <v>0.74483512612057179</v>
      </c>
      <c r="G19" s="33"/>
      <c r="H19" s="34"/>
      <c r="M19" s="61"/>
      <c r="N19" s="61"/>
    </row>
    <row r="20" spans="1:14" x14ac:dyDescent="0.25">
      <c r="A20" s="32"/>
      <c r="B20" s="9">
        <v>53.293999999999997</v>
      </c>
      <c r="C20" s="22">
        <f t="shared" si="0"/>
        <v>5328.3799999999992</v>
      </c>
      <c r="D20" s="9">
        <v>140.34200000000001</v>
      </c>
      <c r="E20" s="22">
        <f t="shared" si="6"/>
        <v>1402.4</v>
      </c>
      <c r="F20" s="12">
        <f t="shared" si="2"/>
        <v>0.73680555816214299</v>
      </c>
      <c r="G20" s="33"/>
      <c r="H20" s="34"/>
      <c r="M20" s="61"/>
      <c r="N20" s="61"/>
    </row>
    <row r="21" spans="1:14" x14ac:dyDescent="0.25">
      <c r="A21" s="37">
        <v>12.5</v>
      </c>
      <c r="B21" s="9">
        <v>7.0979999999999999</v>
      </c>
      <c r="C21" s="22">
        <f t="shared" si="0"/>
        <v>708.78</v>
      </c>
      <c r="D21" s="9">
        <v>1.9079999999999999</v>
      </c>
      <c r="E21" s="9">
        <f>D21*100-1.02</f>
        <v>189.77999999999997</v>
      </c>
      <c r="F21" s="12">
        <f t="shared" si="2"/>
        <v>0.73224413781427244</v>
      </c>
      <c r="G21" s="33">
        <f>AVERAGE(F21:F23)</f>
        <v>0.74189568164348563</v>
      </c>
      <c r="H21" s="34">
        <f>_xlfn.STDEV.S(F21:F23)</f>
        <v>2.1312416632425772E-2</v>
      </c>
      <c r="I21" s="31">
        <v>38.740245261984384</v>
      </c>
      <c r="J21" s="31">
        <v>2.7810657043779172</v>
      </c>
      <c r="K21" s="31">
        <f>(1/F21-1)*I21</f>
        <v>14.165941706781112</v>
      </c>
      <c r="L21" s="62">
        <f>J21/K21</f>
        <v>0.19632056674683657</v>
      </c>
      <c r="M21" s="63">
        <f>AVERAGE(L21:L23)</f>
        <v>0.20767616128196872</v>
      </c>
      <c r="N21" s="63">
        <f>STDEV(L21:L23)</f>
        <v>2.4163091975449566E-2</v>
      </c>
    </row>
    <row r="22" spans="1:14" x14ac:dyDescent="0.25">
      <c r="A22" s="37"/>
      <c r="B22" s="9">
        <v>7.2249999999999996</v>
      </c>
      <c r="C22" s="22">
        <f t="shared" si="0"/>
        <v>721.48</v>
      </c>
      <c r="D22" s="9">
        <v>1.9790000000000001</v>
      </c>
      <c r="E22" s="22">
        <f t="shared" ref="E22:E23" si="7">D22*100-1.02</f>
        <v>196.88</v>
      </c>
      <c r="F22" s="12">
        <f t="shared" si="2"/>
        <v>0.72711648278538565</v>
      </c>
      <c r="G22" s="33"/>
      <c r="H22" s="34"/>
      <c r="I22" s="31">
        <v>37.804586717630194</v>
      </c>
      <c r="J22" s="31">
        <v>2.7138971082290162</v>
      </c>
      <c r="K22" s="31">
        <f t="shared" ref="K22:K23" si="8">(1/F22-1)*I22</f>
        <v>14.187889883658082</v>
      </c>
      <c r="L22" s="62">
        <f t="shared" ref="L22:L23" si="9">J22/K22</f>
        <v>0.19128264530407313</v>
      </c>
      <c r="M22" s="63"/>
      <c r="N22" s="63"/>
    </row>
    <row r="23" spans="1:14" x14ac:dyDescent="0.25">
      <c r="A23" s="37"/>
      <c r="B23" s="9">
        <v>7.6909999999999998</v>
      </c>
      <c r="C23" s="22">
        <f t="shared" si="0"/>
        <v>768.08</v>
      </c>
      <c r="D23" s="9">
        <v>1.8049999999999999</v>
      </c>
      <c r="E23" s="22">
        <f t="shared" si="7"/>
        <v>179.48</v>
      </c>
      <c r="F23" s="12">
        <f t="shared" si="2"/>
        <v>0.76632642433079889</v>
      </c>
      <c r="G23" s="33"/>
      <c r="H23" s="34"/>
      <c r="I23" s="31">
        <v>34.448160535117047</v>
      </c>
      <c r="J23" s="31">
        <v>2.4729476335331695</v>
      </c>
      <c r="K23" s="31">
        <f t="shared" si="8"/>
        <v>10.504172362967735</v>
      </c>
      <c r="L23" s="62">
        <f t="shared" si="9"/>
        <v>0.2354252717949965</v>
      </c>
      <c r="M23" s="63"/>
      <c r="N23" s="63"/>
    </row>
    <row r="24" spans="1:14" x14ac:dyDescent="0.25">
      <c r="A24" s="32">
        <v>12.5</v>
      </c>
      <c r="B24" s="9">
        <v>51.567</v>
      </c>
      <c r="C24" s="22">
        <f t="shared" si="0"/>
        <v>5155.6799999999994</v>
      </c>
      <c r="D24" s="9">
        <v>146.541</v>
      </c>
      <c r="E24" s="9">
        <f>D24*10-1.02</f>
        <v>1464.3899999999999</v>
      </c>
      <c r="F24" s="12">
        <f t="shared" si="2"/>
        <v>0.71596569220742945</v>
      </c>
      <c r="G24" s="33">
        <f>AVERAGE(F24:F26)</f>
        <v>0.72426276266518297</v>
      </c>
      <c r="H24" s="34">
        <f>_xlfn.STDEV.S(F24:F26)</f>
        <v>1.6042656372008829E-2</v>
      </c>
      <c r="I24" s="31">
        <v>38.740245261984384</v>
      </c>
      <c r="J24" s="31">
        <v>2.7810657043779172</v>
      </c>
      <c r="K24" s="31">
        <f>(1/F24-1)*I24</f>
        <v>15.368835219990116</v>
      </c>
      <c r="L24" s="62">
        <f>J24/K24</f>
        <v>0.18095487813940567</v>
      </c>
      <c r="M24" s="63">
        <f>AVERAGE(L24:L26)</f>
        <v>0.18916907599658364</v>
      </c>
      <c r="N24" s="63">
        <f>STDEV(L24:L26)</f>
        <v>1.5702661349440681E-2</v>
      </c>
    </row>
    <row r="25" spans="1:14" x14ac:dyDescent="0.25">
      <c r="A25" s="32"/>
      <c r="B25" s="9">
        <v>52.85</v>
      </c>
      <c r="C25" s="22">
        <f t="shared" si="0"/>
        <v>5283.98</v>
      </c>
      <c r="D25" s="9">
        <v>151.18799999999999</v>
      </c>
      <c r="E25" s="22">
        <f t="shared" ref="E25:E26" si="10">D25*10-1.02</f>
        <v>1510.86</v>
      </c>
      <c r="F25" s="12">
        <f t="shared" si="2"/>
        <v>0.71406780495005662</v>
      </c>
      <c r="G25" s="33"/>
      <c r="H25" s="34"/>
      <c r="I25" s="31">
        <v>37.804586717630194</v>
      </c>
      <c r="J25" s="31">
        <v>2.7138971082290162</v>
      </c>
      <c r="K25" s="31">
        <f t="shared" ref="K25:K26" si="11">(1/F25-1)*I25</f>
        <v>15.137986040252828</v>
      </c>
      <c r="L25" s="62">
        <f t="shared" ref="L25:L26" si="12">J25/K25</f>
        <v>0.17927728966142512</v>
      </c>
      <c r="M25" s="63"/>
      <c r="N25" s="63"/>
    </row>
    <row r="26" spans="1:14" x14ac:dyDescent="0.25">
      <c r="A26" s="32"/>
      <c r="B26" s="9">
        <v>50.899000000000001</v>
      </c>
      <c r="C26" s="22">
        <f t="shared" si="0"/>
        <v>5088.8799999999992</v>
      </c>
      <c r="D26" s="9">
        <v>131.011</v>
      </c>
      <c r="E26" s="22">
        <f t="shared" si="10"/>
        <v>1309.0899999999999</v>
      </c>
      <c r="F26" s="12">
        <f t="shared" si="2"/>
        <v>0.74275479083806251</v>
      </c>
      <c r="G26" s="33"/>
      <c r="H26" s="34"/>
      <c r="I26" s="31">
        <v>34.448160535117047</v>
      </c>
      <c r="J26" s="31">
        <v>2.4729476335331695</v>
      </c>
      <c r="K26" s="31">
        <f t="shared" si="11"/>
        <v>11.930753421464258</v>
      </c>
      <c r="L26" s="62">
        <f t="shared" si="12"/>
        <v>0.20727506018892017</v>
      </c>
      <c r="M26" s="63"/>
      <c r="N26" s="63"/>
    </row>
    <row r="27" spans="1:14" x14ac:dyDescent="0.25">
      <c r="I27" s="21"/>
      <c r="J27" s="21"/>
      <c r="K27" s="21"/>
      <c r="L27" s="61"/>
      <c r="M27" s="61"/>
      <c r="N27" s="61"/>
    </row>
  </sheetData>
  <mergeCells count="33">
    <mergeCell ref="M15:M17"/>
    <mergeCell ref="N15:N17"/>
    <mergeCell ref="M21:M23"/>
    <mergeCell ref="N21:N23"/>
    <mergeCell ref="M24:M26"/>
    <mergeCell ref="N24:N26"/>
    <mergeCell ref="A3:A5"/>
    <mergeCell ref="G3:G5"/>
    <mergeCell ref="H3:H5"/>
    <mergeCell ref="A9:A11"/>
    <mergeCell ref="G9:G11"/>
    <mergeCell ref="H9:H11"/>
    <mergeCell ref="G12:G14"/>
    <mergeCell ref="H12:H14"/>
    <mergeCell ref="A15:A17"/>
    <mergeCell ref="G15:G17"/>
    <mergeCell ref="H15:H17"/>
    <mergeCell ref="A24:A26"/>
    <mergeCell ref="G24:G26"/>
    <mergeCell ref="H24:H26"/>
    <mergeCell ref="B1:C1"/>
    <mergeCell ref="D1:E1"/>
    <mergeCell ref="B2:E2"/>
    <mergeCell ref="A21:A23"/>
    <mergeCell ref="G21:G23"/>
    <mergeCell ref="H21:H23"/>
    <mergeCell ref="A6:A8"/>
    <mergeCell ref="G6:G8"/>
    <mergeCell ref="H6:H8"/>
    <mergeCell ref="A18:A20"/>
    <mergeCell ref="G18:G20"/>
    <mergeCell ref="H18:H20"/>
    <mergeCell ref="A12:A14"/>
  </mergeCells>
  <phoneticPr fontId="6" type="noConversion"/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D1" zoomScale="55" zoomScaleNormal="55" workbookViewId="0">
      <selection activeCell="H27" sqref="H27"/>
    </sheetView>
  </sheetViews>
  <sheetFormatPr defaultRowHeight="15" x14ac:dyDescent="0.25"/>
  <cols>
    <col min="2" max="2" width="15.85546875" customWidth="1"/>
    <col min="3" max="3" width="15.85546875" style="14" customWidth="1"/>
    <col min="4" max="9" width="15.85546875" customWidth="1"/>
    <col min="10" max="15" width="15.85546875" style="24" customWidth="1"/>
    <col min="16" max="18" width="15.85546875" customWidth="1"/>
    <col min="19" max="19" width="8.85546875" customWidth="1"/>
  </cols>
  <sheetData>
    <row r="1" spans="1:19" s="6" customFormat="1" ht="30" customHeight="1" x14ac:dyDescent="0.25">
      <c r="A1" s="1" t="s">
        <v>19</v>
      </c>
      <c r="B1" s="1" t="s">
        <v>11</v>
      </c>
      <c r="C1" s="2" t="s">
        <v>12</v>
      </c>
      <c r="D1" s="2" t="s">
        <v>22</v>
      </c>
      <c r="E1" s="2" t="s">
        <v>2</v>
      </c>
      <c r="F1" s="2" t="s">
        <v>13</v>
      </c>
      <c r="G1" s="3" t="s">
        <v>3</v>
      </c>
      <c r="H1" s="4" t="s">
        <v>4</v>
      </c>
      <c r="I1" s="4" t="s">
        <v>5</v>
      </c>
      <c r="J1" s="23" t="s">
        <v>23</v>
      </c>
      <c r="K1" s="23" t="s">
        <v>25</v>
      </c>
      <c r="L1" s="23" t="s">
        <v>24</v>
      </c>
      <c r="M1" s="23" t="s">
        <v>26</v>
      </c>
      <c r="N1" s="23" t="s">
        <v>27</v>
      </c>
      <c r="O1" s="23" t="s">
        <v>28</v>
      </c>
      <c r="P1" s="4" t="s">
        <v>14</v>
      </c>
      <c r="Q1" s="5" t="s">
        <v>15</v>
      </c>
      <c r="R1" s="4" t="s">
        <v>7</v>
      </c>
      <c r="S1" s="4"/>
    </row>
    <row r="2" spans="1:19" ht="21" x14ac:dyDescent="0.25">
      <c r="A2" s="7" t="s">
        <v>20</v>
      </c>
      <c r="B2" s="7">
        <v>0</v>
      </c>
      <c r="C2" s="36" t="s">
        <v>16</v>
      </c>
      <c r="D2" s="36"/>
      <c r="E2" s="36"/>
      <c r="F2" s="36"/>
      <c r="G2" s="36"/>
      <c r="H2" s="10"/>
      <c r="I2" s="10"/>
      <c r="J2" s="25"/>
      <c r="K2" s="25"/>
      <c r="L2" s="25"/>
      <c r="M2" s="25"/>
      <c r="N2" s="25"/>
      <c r="O2" s="25"/>
      <c r="P2" s="8" t="s">
        <v>21</v>
      </c>
      <c r="Q2" s="8" t="s">
        <v>21</v>
      </c>
      <c r="R2" s="8" t="s">
        <v>10</v>
      </c>
    </row>
    <row r="3" spans="1:19" ht="21" x14ac:dyDescent="0.25">
      <c r="A3" s="51">
        <v>5</v>
      </c>
      <c r="B3" s="51" t="s">
        <v>17</v>
      </c>
      <c r="C3" s="16">
        <v>13.31</v>
      </c>
      <c r="D3" s="16">
        <f>C3*100-0.064</f>
        <v>1330.9359999999999</v>
      </c>
      <c r="E3" s="16">
        <v>16.196000000000002</v>
      </c>
      <c r="F3" s="16">
        <f t="shared" ref="F3:F5" si="0">E3*10-0.064</f>
        <v>161.89600000000002</v>
      </c>
      <c r="G3" s="17">
        <f>(D3-F3)/D3</f>
        <v>0.87835929000342616</v>
      </c>
      <c r="H3" s="59">
        <f>AVERAGE(G3:G5)</f>
        <v>0.8686823076794713</v>
      </c>
      <c r="I3" s="59">
        <f>_xlfn.STDEV.S(G3:G5)</f>
        <v>8.840352357851175E-3</v>
      </c>
      <c r="J3" s="25"/>
      <c r="K3" s="25"/>
      <c r="L3" s="25"/>
      <c r="M3" s="25"/>
      <c r="N3" s="25"/>
      <c r="O3" s="25"/>
      <c r="P3" s="19">
        <f>1-H3</f>
        <v>0.1313176923205287</v>
      </c>
      <c r="Q3" s="11"/>
      <c r="R3" s="8"/>
    </row>
    <row r="4" spans="1:19" ht="21" x14ac:dyDescent="0.25">
      <c r="A4" s="51"/>
      <c r="B4" s="51"/>
      <c r="C4" s="16">
        <v>12.718</v>
      </c>
      <c r="D4" s="16">
        <f t="shared" ref="D4:D8" si="1">C4*100-0.064</f>
        <v>1271.7359999999999</v>
      </c>
      <c r="E4" s="16">
        <v>16.963999999999999</v>
      </c>
      <c r="F4" s="16">
        <f t="shared" si="0"/>
        <v>169.57599999999999</v>
      </c>
      <c r="G4" s="17">
        <f>(D4-F4)/D4</f>
        <v>0.86665785980738141</v>
      </c>
      <c r="H4" s="59"/>
      <c r="I4" s="59"/>
      <c r="J4" s="25"/>
      <c r="K4" s="25"/>
      <c r="L4" s="25"/>
      <c r="M4" s="25"/>
      <c r="N4" s="25"/>
      <c r="O4" s="25"/>
      <c r="P4" s="8"/>
      <c r="Q4" s="11"/>
      <c r="R4" s="8"/>
    </row>
    <row r="5" spans="1:19" ht="21" x14ac:dyDescent="0.25">
      <c r="A5" s="52"/>
      <c r="B5" s="52"/>
      <c r="C5" s="18">
        <v>13.101000000000001</v>
      </c>
      <c r="D5" s="18">
        <f t="shared" si="1"/>
        <v>1310.0360000000001</v>
      </c>
      <c r="E5" s="18">
        <v>18.212</v>
      </c>
      <c r="F5" s="18">
        <f t="shared" si="0"/>
        <v>182.05600000000001</v>
      </c>
      <c r="G5" s="17">
        <f t="shared" ref="G5:G23" si="2">(D5-F5)/D5</f>
        <v>0.86102977322760599</v>
      </c>
      <c r="H5" s="60"/>
      <c r="I5" s="60"/>
      <c r="J5" s="25"/>
      <c r="K5" s="25"/>
      <c r="L5" s="25"/>
      <c r="M5" s="25"/>
      <c r="N5" s="25"/>
      <c r="O5" s="25"/>
      <c r="P5" s="8"/>
      <c r="Q5" s="11"/>
      <c r="R5" s="8"/>
    </row>
    <row r="6" spans="1:19" ht="21" x14ac:dyDescent="0.25">
      <c r="A6" s="49">
        <v>10.3</v>
      </c>
      <c r="B6" s="49" t="s">
        <v>17</v>
      </c>
      <c r="C6" s="9">
        <v>12.353</v>
      </c>
      <c r="D6" s="9">
        <f t="shared" si="1"/>
        <v>1235.2359999999999</v>
      </c>
      <c r="E6" s="9">
        <v>13.323</v>
      </c>
      <c r="F6" s="9">
        <f t="shared" ref="F6:F23" si="3">E6*10-0.064</f>
        <v>133.16600000000003</v>
      </c>
      <c r="G6" s="17">
        <f t="shared" si="2"/>
        <v>0.89219388035970459</v>
      </c>
      <c r="H6" s="50">
        <f>AVERAGE(G6:G8)</f>
        <v>0.89847884591069604</v>
      </c>
      <c r="I6" s="50">
        <f>_xlfn.STDEV.S(G6:G8)</f>
        <v>1.1125042165553725E-2</v>
      </c>
      <c r="J6" s="25"/>
      <c r="K6" s="25"/>
      <c r="L6" s="25"/>
      <c r="M6" s="25"/>
      <c r="N6" s="25"/>
      <c r="O6" s="25"/>
      <c r="P6" s="19">
        <f>1-H6</f>
        <v>0.10152115408930396</v>
      </c>
      <c r="Q6" s="11"/>
      <c r="R6" s="8"/>
    </row>
    <row r="7" spans="1:19" ht="21" x14ac:dyDescent="0.25">
      <c r="A7" s="49"/>
      <c r="B7" s="49"/>
      <c r="C7" s="9">
        <v>12.45</v>
      </c>
      <c r="D7" s="9">
        <f t="shared" si="1"/>
        <v>1244.9359999999999</v>
      </c>
      <c r="E7" s="9">
        <v>11.045999999999999</v>
      </c>
      <c r="F7" s="9">
        <f t="shared" si="3"/>
        <v>110.396</v>
      </c>
      <c r="G7" s="17">
        <f t="shared" si="2"/>
        <v>0.91132395560896307</v>
      </c>
      <c r="H7" s="50"/>
      <c r="I7" s="50"/>
      <c r="J7" s="25"/>
      <c r="K7" s="25"/>
      <c r="L7" s="25"/>
      <c r="M7" s="25"/>
      <c r="N7" s="25"/>
      <c r="O7" s="25"/>
      <c r="P7" s="8"/>
      <c r="Q7" s="11"/>
    </row>
    <row r="8" spans="1:19" ht="21" x14ac:dyDescent="0.25">
      <c r="A8" s="49"/>
      <c r="B8" s="49"/>
      <c r="C8" s="9">
        <v>12.118</v>
      </c>
      <c r="D8" s="9">
        <f t="shared" si="1"/>
        <v>1211.7359999999999</v>
      </c>
      <c r="E8" s="9">
        <v>13.103</v>
      </c>
      <c r="F8" s="9">
        <f t="shared" si="3"/>
        <v>130.96600000000001</v>
      </c>
      <c r="G8" s="17">
        <f t="shared" si="2"/>
        <v>0.89191870176342047</v>
      </c>
      <c r="H8" s="50"/>
      <c r="I8" s="50"/>
      <c r="J8" s="25"/>
      <c r="K8" s="25"/>
      <c r="L8" s="25"/>
      <c r="M8" s="25"/>
      <c r="N8" s="25"/>
      <c r="O8" s="25"/>
      <c r="P8" s="8"/>
      <c r="Q8" s="11"/>
      <c r="R8" s="8"/>
    </row>
    <row r="9" spans="1:19" ht="21" x14ac:dyDescent="0.25">
      <c r="A9" s="49"/>
      <c r="B9" s="58" t="s">
        <v>17</v>
      </c>
      <c r="C9" s="9">
        <v>3.141</v>
      </c>
      <c r="D9" s="9">
        <f t="shared" ref="D9:D23" si="4">C9*50-0.064</f>
        <v>156.98600000000002</v>
      </c>
      <c r="E9" s="9">
        <v>1.202</v>
      </c>
      <c r="F9" s="9">
        <f t="shared" si="3"/>
        <v>11.956</v>
      </c>
      <c r="G9" s="17">
        <f t="shared" si="2"/>
        <v>0.92384034245091928</v>
      </c>
      <c r="H9" s="47">
        <f>AVERAGE(G9:G11)</f>
        <v>0.92688001699493938</v>
      </c>
      <c r="I9" s="48">
        <f>_xlfn.STDEV.S(G9:G11)</f>
        <v>1.2248048097326238E-2</v>
      </c>
      <c r="J9" s="27">
        <v>34.489966555183933</v>
      </c>
      <c r="K9" s="27">
        <v>2.4759487835738647</v>
      </c>
      <c r="L9" s="27">
        <f>(1/G9-1)*J9</f>
        <v>2.843287872397291</v>
      </c>
      <c r="M9" s="27">
        <f>K9/L9</f>
        <v>0.87080481987435632</v>
      </c>
      <c r="N9" s="40">
        <f>AVERAGE(M9:M11)</f>
        <v>0.93001239946905712</v>
      </c>
      <c r="O9" s="40">
        <f>STDEV(M9:M11)</f>
        <v>0.1797778259923884</v>
      </c>
      <c r="P9" s="8"/>
      <c r="Q9" s="11"/>
      <c r="R9" s="8"/>
    </row>
    <row r="10" spans="1:19" ht="21" x14ac:dyDescent="0.25">
      <c r="A10" s="49"/>
      <c r="B10" s="58"/>
      <c r="C10" s="9">
        <v>2.9609999999999999</v>
      </c>
      <c r="D10" s="9">
        <f t="shared" si="4"/>
        <v>147.98599999999999</v>
      </c>
      <c r="E10" s="9">
        <v>1.2430000000000001</v>
      </c>
      <c r="F10" s="9">
        <f t="shared" si="3"/>
        <v>12.366000000000001</v>
      </c>
      <c r="G10" s="17">
        <f t="shared" si="2"/>
        <v>0.91643804143635199</v>
      </c>
      <c r="H10" s="47"/>
      <c r="I10" s="48"/>
      <c r="J10" s="27">
        <v>31.286105199148665</v>
      </c>
      <c r="K10" s="27">
        <v>2.2459515577278295</v>
      </c>
      <c r="L10" s="27">
        <f t="shared" ref="L10:L11" si="5">(1/G10-1)*J10</f>
        <v>2.8527059201642322</v>
      </c>
      <c r="M10" s="27">
        <f t="shared" ref="M10:M17" si="6">K10/L10</f>
        <v>0.78730567418548647</v>
      </c>
      <c r="N10" s="40"/>
      <c r="O10" s="40"/>
      <c r="P10" s="8"/>
      <c r="Q10" s="11"/>
      <c r="R10" s="8"/>
    </row>
    <row r="11" spans="1:19" ht="21" x14ac:dyDescent="0.25">
      <c r="A11" s="49"/>
      <c r="B11" s="58"/>
      <c r="C11" s="9">
        <v>2.9409999999999998</v>
      </c>
      <c r="D11" s="9">
        <f t="shared" si="4"/>
        <v>146.98599999999999</v>
      </c>
      <c r="E11" s="9">
        <v>0.88300000000000001</v>
      </c>
      <c r="F11" s="9">
        <f t="shared" si="3"/>
        <v>8.766</v>
      </c>
      <c r="G11" s="17">
        <f t="shared" si="2"/>
        <v>0.94036166709754676</v>
      </c>
      <c r="H11" s="47"/>
      <c r="I11" s="48"/>
      <c r="J11" s="27">
        <v>34.866220735785951</v>
      </c>
      <c r="K11" s="27">
        <v>2.5029591339401258</v>
      </c>
      <c r="L11" s="27">
        <f t="shared" si="5"/>
        <v>2.2112378163066109</v>
      </c>
      <c r="M11" s="27">
        <f t="shared" si="6"/>
        <v>1.1319267043473287</v>
      </c>
      <c r="N11" s="40"/>
      <c r="O11" s="40"/>
      <c r="P11" s="8"/>
      <c r="Q11" s="11"/>
      <c r="R11" s="8"/>
    </row>
    <row r="12" spans="1:19" ht="21" x14ac:dyDescent="0.25">
      <c r="A12" s="49"/>
      <c r="B12" s="55" t="s">
        <v>18</v>
      </c>
      <c r="C12" s="9">
        <v>22.771000000000001</v>
      </c>
      <c r="D12" s="9">
        <f t="shared" si="4"/>
        <v>1138.4859999999999</v>
      </c>
      <c r="E12" s="9">
        <v>0.72299999999999998</v>
      </c>
      <c r="F12" s="9">
        <f t="shared" si="3"/>
        <v>7.1659999999999995</v>
      </c>
      <c r="G12" s="17">
        <f t="shared" si="2"/>
        <v>0.99370567578345281</v>
      </c>
      <c r="H12" s="56">
        <f>AVERAGE(G12:G14)</f>
        <v>0.99482872103527298</v>
      </c>
      <c r="I12" s="57">
        <f>_xlfn.STDEV.S(G12:G14)</f>
        <v>1.1274985067245239E-3</v>
      </c>
      <c r="J12" s="28">
        <v>34.489966555183933</v>
      </c>
      <c r="K12" s="28">
        <v>2.4759487835738647</v>
      </c>
      <c r="L12" s="28">
        <f t="shared" ref="L12:L17" si="7">(1/G12-1)*J12</f>
        <v>0.21846612835841822</v>
      </c>
      <c r="M12" s="28">
        <f t="shared" si="6"/>
        <v>11.333330261210071</v>
      </c>
      <c r="N12" s="41">
        <f t="shared" ref="N12" si="8">AVERAGE(M12:M14)</f>
        <v>14.273302209206955</v>
      </c>
      <c r="O12" s="41">
        <f t="shared" ref="O12" si="9">STDEV(M12:M14)</f>
        <v>3.2111989548657682</v>
      </c>
      <c r="P12" s="8"/>
      <c r="Q12" s="11"/>
      <c r="R12" s="8"/>
    </row>
    <row r="13" spans="1:19" ht="21" x14ac:dyDescent="0.25">
      <c r="A13" s="49"/>
      <c r="B13" s="55"/>
      <c r="C13" s="9">
        <v>22.881</v>
      </c>
      <c r="D13" s="9">
        <f t="shared" si="4"/>
        <v>1143.9859999999999</v>
      </c>
      <c r="E13" s="9">
        <v>0.59899999999999998</v>
      </c>
      <c r="F13" s="9">
        <f t="shared" si="3"/>
        <v>5.9260000000000002</v>
      </c>
      <c r="G13" s="17">
        <f t="shared" si="2"/>
        <v>0.9948198666766902</v>
      </c>
      <c r="H13" s="56"/>
      <c r="I13" s="57"/>
      <c r="J13" s="28">
        <v>31.286105199148665</v>
      </c>
      <c r="K13" s="28">
        <v>2.2459515577278295</v>
      </c>
      <c r="L13" s="28">
        <f t="shared" si="7"/>
        <v>0.16291009209545435</v>
      </c>
      <c r="M13" s="28">
        <f t="shared" si="6"/>
        <v>13.786448272411835</v>
      </c>
      <c r="N13" s="41"/>
      <c r="O13" s="41"/>
      <c r="P13" s="8"/>
      <c r="Q13" s="11"/>
      <c r="R13" s="8"/>
    </row>
    <row r="14" spans="1:19" ht="21" x14ac:dyDescent="0.25">
      <c r="A14" s="49"/>
      <c r="B14" s="55"/>
      <c r="C14" s="9">
        <v>21.766999999999999</v>
      </c>
      <c r="D14" s="9">
        <f t="shared" si="4"/>
        <v>1088.2859999999998</v>
      </c>
      <c r="E14" s="9">
        <v>0.44600000000000001</v>
      </c>
      <c r="F14" s="9">
        <f t="shared" si="3"/>
        <v>4.3959999999999999</v>
      </c>
      <c r="G14" s="17">
        <f t="shared" si="2"/>
        <v>0.99596062064567592</v>
      </c>
      <c r="H14" s="56"/>
      <c r="I14" s="57"/>
      <c r="J14" s="28">
        <v>34.866220735785951</v>
      </c>
      <c r="K14" s="28">
        <v>2.5029591339401258</v>
      </c>
      <c r="L14" s="28">
        <f t="shared" si="7"/>
        <v>0.14140909719115125</v>
      </c>
      <c r="M14" s="28">
        <f t="shared" si="6"/>
        <v>17.700128093998963</v>
      </c>
      <c r="N14" s="41"/>
      <c r="O14" s="41"/>
      <c r="P14" s="8"/>
      <c r="Q14" s="11"/>
      <c r="R14" s="8"/>
    </row>
    <row r="15" spans="1:19" ht="21" x14ac:dyDescent="0.25">
      <c r="A15" s="49">
        <v>12.5</v>
      </c>
      <c r="B15" s="53" t="s">
        <v>17</v>
      </c>
      <c r="C15" s="9">
        <v>12.385999999999999</v>
      </c>
      <c r="D15" s="9">
        <f t="shared" ref="D15:D17" si="10">C15*100-0.064</f>
        <v>1238.5359999999998</v>
      </c>
      <c r="E15" s="9">
        <v>13.882999999999999</v>
      </c>
      <c r="F15" s="9">
        <f t="shared" si="3"/>
        <v>138.76599999999999</v>
      </c>
      <c r="G15" s="17">
        <f t="shared" si="2"/>
        <v>0.88795965559337786</v>
      </c>
      <c r="H15" s="54">
        <f>AVERAGE(G15:G17)</f>
        <v>0.8823839827109965</v>
      </c>
      <c r="I15" s="43">
        <f>_xlfn.STDEV.S(G15:G17)</f>
        <v>1.2605160699577062E-2</v>
      </c>
      <c r="J15" s="26">
        <v>38.740245261984384</v>
      </c>
      <c r="K15" s="26">
        <v>2.7810657043779172</v>
      </c>
      <c r="L15" s="26">
        <f t="shared" si="7"/>
        <v>4.8881392236781593</v>
      </c>
      <c r="M15" s="26">
        <f t="shared" si="6"/>
        <v>0.56894159047402493</v>
      </c>
      <c r="N15" s="42">
        <f t="shared" ref="N15" si="11">AVERAGE(M15:M17)</f>
        <v>0.54302291135304992</v>
      </c>
      <c r="O15" s="42">
        <f t="shared" ref="O15" si="12">STDEV(M15:M17)</f>
        <v>6.2380200624307464E-2</v>
      </c>
      <c r="P15" s="19">
        <f>1-H15</f>
        <v>0.1176160172890035</v>
      </c>
      <c r="Q15" s="11"/>
      <c r="R15" s="8"/>
    </row>
    <row r="16" spans="1:19" ht="21" x14ac:dyDescent="0.25">
      <c r="A16" s="49"/>
      <c r="B16" s="53"/>
      <c r="C16" s="9">
        <v>12.227</v>
      </c>
      <c r="D16" s="9">
        <f t="shared" si="10"/>
        <v>1222.636</v>
      </c>
      <c r="E16" s="9">
        <v>16.151</v>
      </c>
      <c r="F16" s="9">
        <f t="shared" si="3"/>
        <v>161.446</v>
      </c>
      <c r="G16" s="17">
        <f t="shared" si="2"/>
        <v>0.86795252225519293</v>
      </c>
      <c r="H16" s="54"/>
      <c r="I16" s="43"/>
      <c r="J16" s="26">
        <v>37.804586717630194</v>
      </c>
      <c r="K16" s="26">
        <v>2.7138971082290162</v>
      </c>
      <c r="L16" s="26">
        <f t="shared" si="7"/>
        <v>5.7514670390924536</v>
      </c>
      <c r="M16" s="26">
        <f t="shared" si="6"/>
        <v>0.47186171628608559</v>
      </c>
      <c r="N16" s="42"/>
      <c r="O16" s="42"/>
      <c r="P16" s="8"/>
      <c r="Q16" s="11"/>
      <c r="R16" s="8"/>
    </row>
    <row r="17" spans="1:18" ht="21" x14ac:dyDescent="0.25">
      <c r="A17" s="49"/>
      <c r="B17" s="53"/>
      <c r="C17" s="9">
        <v>12.914</v>
      </c>
      <c r="D17" s="9">
        <f t="shared" si="10"/>
        <v>1291.3359999999998</v>
      </c>
      <c r="E17" s="9">
        <v>14.051</v>
      </c>
      <c r="F17" s="9">
        <f t="shared" si="3"/>
        <v>140.446</v>
      </c>
      <c r="G17" s="17">
        <f t="shared" si="2"/>
        <v>0.8912397702844187</v>
      </c>
      <c r="H17" s="54"/>
      <c r="I17" s="43"/>
      <c r="J17" s="26">
        <v>34.448160535117047</v>
      </c>
      <c r="K17" s="26">
        <v>2.4729476335331695</v>
      </c>
      <c r="L17" s="26">
        <f t="shared" si="7"/>
        <v>4.2037956316546721</v>
      </c>
      <c r="M17" s="26">
        <f t="shared" si="6"/>
        <v>0.58826542729903908</v>
      </c>
      <c r="N17" s="42"/>
      <c r="O17" s="42"/>
      <c r="P17" s="8"/>
      <c r="Q17" s="11"/>
      <c r="R17" s="8"/>
    </row>
    <row r="18" spans="1:18" ht="21" x14ac:dyDescent="0.25">
      <c r="A18" s="49"/>
      <c r="B18" s="49" t="s">
        <v>17</v>
      </c>
      <c r="C18" s="9">
        <v>41.170999999999999</v>
      </c>
      <c r="D18" s="9">
        <f t="shared" si="4"/>
        <v>2058.4860000000003</v>
      </c>
      <c r="E18" s="9">
        <v>16.297999999999998</v>
      </c>
      <c r="F18" s="9">
        <f t="shared" si="3"/>
        <v>162.916</v>
      </c>
      <c r="G18" s="17">
        <f t="shared" si="2"/>
        <v>0.92085639640007266</v>
      </c>
      <c r="H18" s="50">
        <f>AVERAGE(G18:G20)</f>
        <v>0.91868982684380007</v>
      </c>
      <c r="I18" s="50">
        <f>_xlfn.STDEV.S(G18:G20)</f>
        <v>2.5830428652747432E-3</v>
      </c>
      <c r="J18" s="25"/>
      <c r="K18" s="25"/>
      <c r="L18" s="25"/>
      <c r="M18" s="20"/>
      <c r="N18" s="20"/>
      <c r="O18" s="20"/>
      <c r="P18" s="8"/>
      <c r="Q18" s="11"/>
      <c r="R18" s="8"/>
    </row>
    <row r="19" spans="1:18" ht="21" x14ac:dyDescent="0.25">
      <c r="A19" s="49"/>
      <c r="B19" s="49"/>
      <c r="C19" s="9">
        <v>38.601999999999997</v>
      </c>
      <c r="D19" s="9">
        <f t="shared" si="4"/>
        <v>1930.0359999999998</v>
      </c>
      <c r="E19" s="9">
        <v>15.566000000000001</v>
      </c>
      <c r="F19" s="9">
        <f t="shared" si="3"/>
        <v>155.596</v>
      </c>
      <c r="G19" s="17">
        <f t="shared" si="2"/>
        <v>0.9193818146397269</v>
      </c>
      <c r="H19" s="50"/>
      <c r="I19" s="50"/>
      <c r="J19" s="25"/>
      <c r="K19" s="25"/>
      <c r="L19" s="25"/>
      <c r="M19" s="20"/>
      <c r="N19" s="20"/>
      <c r="O19" s="20"/>
      <c r="P19" s="8"/>
      <c r="Q19" s="11"/>
      <c r="R19" s="8"/>
    </row>
    <row r="20" spans="1:18" ht="21" x14ac:dyDescent="0.25">
      <c r="A20" s="49"/>
      <c r="B20" s="49"/>
      <c r="C20" s="9">
        <v>38.877000000000002</v>
      </c>
      <c r="D20" s="9">
        <f t="shared" si="4"/>
        <v>1943.7860000000001</v>
      </c>
      <c r="E20" s="9">
        <v>16.367000000000001</v>
      </c>
      <c r="F20" s="9">
        <f t="shared" si="3"/>
        <v>163.60600000000002</v>
      </c>
      <c r="G20" s="17">
        <f t="shared" si="2"/>
        <v>0.91583126949160043</v>
      </c>
      <c r="H20" s="50"/>
      <c r="I20" s="50"/>
      <c r="K20" s="25"/>
      <c r="L20" s="25"/>
      <c r="M20" s="20"/>
      <c r="N20" s="20"/>
      <c r="O20" s="20"/>
      <c r="P20" s="8"/>
      <c r="Q20" s="11"/>
      <c r="R20" s="8"/>
    </row>
    <row r="21" spans="1:18" ht="21" x14ac:dyDescent="0.25">
      <c r="A21" s="49"/>
      <c r="B21" s="44" t="s">
        <v>18</v>
      </c>
      <c r="C21" s="9">
        <v>16.925999999999998</v>
      </c>
      <c r="D21" s="9">
        <f t="shared" si="4"/>
        <v>846.23599999999999</v>
      </c>
      <c r="E21" s="9">
        <v>0.48</v>
      </c>
      <c r="F21" s="9">
        <f t="shared" si="3"/>
        <v>4.7359999999999998</v>
      </c>
      <c r="G21" s="17">
        <f t="shared" si="2"/>
        <v>0.99440345246479711</v>
      </c>
      <c r="H21" s="45">
        <f>AVERAGE(G21:G23)</f>
        <v>0.98557057189645292</v>
      </c>
      <c r="I21" s="46">
        <f>_xlfn.STDEV.S(G21:G23)</f>
        <v>7.6715647864139362E-3</v>
      </c>
      <c r="J21" s="29">
        <v>34.448160535117047</v>
      </c>
      <c r="K21" s="29">
        <v>2.4729476335331695</v>
      </c>
      <c r="L21" s="29">
        <f>(1/G21-1)*J21</f>
        <v>0.19387580308296171</v>
      </c>
      <c r="M21" s="29">
        <f>K21/L21</f>
        <v>12.755318581323769</v>
      </c>
      <c r="N21" s="39">
        <f>AVERAGE(M21:M23)</f>
        <v>6.7457946065825771</v>
      </c>
      <c r="O21" s="39">
        <f t="shared" ref="O21" si="13">STDEV(M21:M23)</f>
        <v>5.205729696985018</v>
      </c>
    </row>
    <row r="22" spans="1:18" ht="21" x14ac:dyDescent="0.25">
      <c r="A22" s="49"/>
      <c r="B22" s="44"/>
      <c r="C22" s="9">
        <v>22.204000000000001</v>
      </c>
      <c r="D22" s="9">
        <f t="shared" si="4"/>
        <v>1110.136</v>
      </c>
      <c r="E22" s="9">
        <v>2.0339999999999998</v>
      </c>
      <c r="F22" s="9">
        <f t="shared" si="3"/>
        <v>20.275999999999996</v>
      </c>
      <c r="G22" s="17">
        <f t="shared" si="2"/>
        <v>0.98173557113722998</v>
      </c>
      <c r="H22" s="45"/>
      <c r="I22" s="46"/>
      <c r="J22" s="29">
        <v>38.740245261984384</v>
      </c>
      <c r="K22" s="29">
        <v>2.7810657043779172</v>
      </c>
      <c r="L22" s="29">
        <f t="shared" ref="L22:L23" si="14">(1/G22-1)*J22</f>
        <v>0.72073221600205328</v>
      </c>
      <c r="M22" s="29">
        <f>K22/L22</f>
        <v>3.8586671202303995</v>
      </c>
      <c r="N22" s="39"/>
      <c r="O22" s="39"/>
    </row>
    <row r="23" spans="1:18" ht="21" x14ac:dyDescent="0.25">
      <c r="A23" s="49"/>
      <c r="B23" s="44"/>
      <c r="C23" s="9">
        <v>22.831</v>
      </c>
      <c r="D23" s="9">
        <f t="shared" si="4"/>
        <v>1141.4859999999999</v>
      </c>
      <c r="E23" s="9">
        <v>2.2240000000000002</v>
      </c>
      <c r="F23" s="9">
        <f t="shared" si="3"/>
        <v>22.176000000000002</v>
      </c>
      <c r="G23" s="17">
        <f t="shared" si="2"/>
        <v>0.98057269208733189</v>
      </c>
      <c r="H23" s="45"/>
      <c r="I23" s="46"/>
      <c r="J23" s="29">
        <v>37.804586717630194</v>
      </c>
      <c r="K23" s="29">
        <v>2.7138971082290162</v>
      </c>
      <c r="L23" s="29">
        <f t="shared" si="14"/>
        <v>0.74899224973435274</v>
      </c>
      <c r="M23" s="29">
        <f>K23/L23</f>
        <v>3.6233981181935619</v>
      </c>
      <c r="N23" s="39"/>
      <c r="O23" s="39"/>
    </row>
    <row r="24" spans="1:18" ht="21" x14ac:dyDescent="0.25">
      <c r="C24" s="9"/>
      <c r="J24" s="25"/>
      <c r="K24" s="25"/>
      <c r="L24" s="25"/>
      <c r="M24" s="25"/>
      <c r="N24" s="25"/>
      <c r="O24" s="25"/>
    </row>
    <row r="25" spans="1:18" ht="21" x14ac:dyDescent="0.25">
      <c r="C25" s="9"/>
      <c r="J25" s="25"/>
      <c r="K25" s="25"/>
      <c r="L25" s="25"/>
      <c r="M25" s="25"/>
      <c r="N25" s="25"/>
      <c r="O25" s="25"/>
    </row>
    <row r="26" spans="1:18" ht="21" x14ac:dyDescent="0.25">
      <c r="C26" s="9"/>
      <c r="J26" s="25"/>
      <c r="L26" s="25"/>
      <c r="M26" s="25"/>
      <c r="N26" s="25"/>
      <c r="O26" s="25"/>
    </row>
    <row r="27" spans="1:18" ht="21" x14ac:dyDescent="0.25">
      <c r="C27" s="9"/>
      <c r="J27" s="25"/>
      <c r="L27" s="25"/>
      <c r="M27" s="25"/>
      <c r="N27" s="25"/>
      <c r="O27" s="25"/>
    </row>
    <row r="28" spans="1:18" ht="21" x14ac:dyDescent="0.25">
      <c r="C28" s="9"/>
      <c r="J28" s="25"/>
      <c r="K28" s="25"/>
      <c r="L28" s="25"/>
      <c r="M28" s="25"/>
      <c r="N28" s="25"/>
      <c r="O28" s="25"/>
    </row>
    <row r="29" spans="1:18" ht="21" x14ac:dyDescent="0.25">
      <c r="C29" s="9"/>
      <c r="J29" s="25"/>
      <c r="K29" s="25"/>
      <c r="L29" s="25"/>
      <c r="M29" s="25"/>
      <c r="N29" s="25"/>
      <c r="O29" s="25"/>
    </row>
    <row r="30" spans="1:18" ht="21" x14ac:dyDescent="0.25">
      <c r="C30" s="9"/>
    </row>
    <row r="31" spans="1:18" ht="21" x14ac:dyDescent="0.25">
      <c r="C31" s="9"/>
    </row>
    <row r="32" spans="1:18" ht="21" x14ac:dyDescent="0.25">
      <c r="C32" s="9"/>
    </row>
    <row r="33" spans="3:3" ht="21" x14ac:dyDescent="0.25">
      <c r="C33" s="9"/>
    </row>
    <row r="34" spans="3:3" ht="21" x14ac:dyDescent="0.25">
      <c r="C34" s="9"/>
    </row>
    <row r="35" spans="3:3" ht="21" x14ac:dyDescent="0.25">
      <c r="C35" s="9"/>
    </row>
  </sheetData>
  <mergeCells count="33">
    <mergeCell ref="C2:G2"/>
    <mergeCell ref="B6:B8"/>
    <mergeCell ref="H6:H8"/>
    <mergeCell ref="I6:I8"/>
    <mergeCell ref="B12:B14"/>
    <mergeCell ref="H12:H14"/>
    <mergeCell ref="I12:I14"/>
    <mergeCell ref="B9:B11"/>
    <mergeCell ref="B3:B5"/>
    <mergeCell ref="H3:H5"/>
    <mergeCell ref="I3:I5"/>
    <mergeCell ref="A15:A23"/>
    <mergeCell ref="A6:A14"/>
    <mergeCell ref="A3:A5"/>
    <mergeCell ref="B15:B17"/>
    <mergeCell ref="H15:H17"/>
    <mergeCell ref="I15:I17"/>
    <mergeCell ref="B21:B23"/>
    <mergeCell ref="H21:H23"/>
    <mergeCell ref="I21:I23"/>
    <mergeCell ref="H9:H11"/>
    <mergeCell ref="I9:I11"/>
    <mergeCell ref="B18:B20"/>
    <mergeCell ref="H18:H20"/>
    <mergeCell ref="I18:I20"/>
    <mergeCell ref="N21:N23"/>
    <mergeCell ref="O21:O23"/>
    <mergeCell ref="N9:N11"/>
    <mergeCell ref="O9:O11"/>
    <mergeCell ref="N12:N14"/>
    <mergeCell ref="O12:O14"/>
    <mergeCell ref="N15:N17"/>
    <mergeCell ref="O15:O17"/>
  </mergeCells>
  <phoneticPr fontId="6" type="noConversion"/>
  <pageMargins left="0.70000000000000007" right="0.70000000000000007" top="0.75" bottom="0.75" header="0.30000000000000004" footer="0.300000000000000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Boron</vt:lpstr>
      <vt:lpstr>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Elfa</cp:lastModifiedBy>
  <dcterms:created xsi:type="dcterms:W3CDTF">2018-12-04T08:03:02Z</dcterms:created>
  <dcterms:modified xsi:type="dcterms:W3CDTF">2019-02-27T11:45:09Z</dcterms:modified>
</cp:coreProperties>
</file>