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ttps://d.docs.live.net/2669f569af2300fc/Elfa/0-Papers/Published/ES^0T_pH/"/>
    </mc:Choice>
  </mc:AlternateContent>
  <xr:revisionPtr revIDLastSave="0" documentId="11_2580B86FAFEFF1B79B60BBBA09433875A24F42B8" xr6:coauthVersionLast="45" xr6:coauthVersionMax="45" xr10:uidLastSave="{00000000-0000-0000-0000-000000000000}"/>
  <bookViews>
    <workbookView xWindow="-110" yWindow="-110" windowWidth="19420" windowHeight="11020" tabRatio="791" activeTab="2" xr2:uid="{00000000-000D-0000-FFFF-FFFF00000000}"/>
  </bookViews>
  <sheets>
    <sheet name="pH of MPD (A)-0920" sheetId="1" r:id="rId1"/>
    <sheet name="pH of MPD (C)-1009" sheetId="6" r:id="rId2"/>
    <sheet name="Tween-pH of MPD (A)" sheetId="4" r:id="rId3"/>
    <sheet name="pH of MPD (B)-1003" sheetId="5" r:id="rId4"/>
    <sheet name="Tween-pH of MPD (B)" sheetId="8" r:id="rId5"/>
    <sheet name="pH of MPD (D)-1021" sheetId="7" r:id="rId6"/>
    <sheet name="XPS" sheetId="9" r:id="rId7"/>
    <sheet name="pH of MPD (Failed)" sheetId="3" r:id="rId8"/>
    <sheet name="Modified" sheetId="2" r:id="rId9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5" l="1"/>
  <c r="P14" i="5" s="1"/>
  <c r="O14" i="5"/>
  <c r="L53" i="5" l="1"/>
  <c r="P53" i="5" s="1"/>
  <c r="O53" i="5"/>
  <c r="L13" i="5" l="1"/>
  <c r="P13" i="5" s="1"/>
  <c r="O13" i="5"/>
  <c r="U17" i="8" l="1"/>
  <c r="O52" i="5" l="1"/>
  <c r="L52" i="5"/>
  <c r="P52" i="5" s="1"/>
  <c r="O51" i="5"/>
  <c r="L51" i="5"/>
  <c r="P51" i="5" s="1"/>
  <c r="R51" i="5" s="1"/>
  <c r="O50" i="5"/>
  <c r="L50" i="5"/>
  <c r="P50" i="5" s="1"/>
  <c r="O39" i="5"/>
  <c r="L39" i="5"/>
  <c r="P39" i="5" s="1"/>
  <c r="O38" i="5"/>
  <c r="L38" i="5"/>
  <c r="P38" i="5" s="1"/>
  <c r="O37" i="5"/>
  <c r="L37" i="5"/>
  <c r="P37" i="5" s="1"/>
  <c r="R50" i="5" l="1"/>
  <c r="Q50" i="5"/>
  <c r="L36" i="5"/>
  <c r="P36" i="5" s="1"/>
  <c r="O36" i="5"/>
  <c r="L21" i="5"/>
  <c r="P21" i="5" s="1"/>
  <c r="O21" i="5"/>
  <c r="L29" i="5" l="1"/>
  <c r="P29" i="5" s="1"/>
  <c r="O29" i="5"/>
  <c r="L48" i="5"/>
  <c r="P48" i="5" s="1"/>
  <c r="O48" i="5"/>
  <c r="L47" i="5"/>
  <c r="P47" i="5" s="1"/>
  <c r="O47" i="5"/>
  <c r="L8" i="5"/>
  <c r="P8" i="5" s="1"/>
  <c r="O8" i="5"/>
  <c r="L34" i="5"/>
  <c r="P34" i="5" s="1"/>
  <c r="O34" i="5"/>
  <c r="L35" i="5"/>
  <c r="P35" i="5" s="1"/>
  <c r="O35" i="5"/>
  <c r="L28" i="5"/>
  <c r="P28" i="5" s="1"/>
  <c r="O28" i="5"/>
  <c r="L27" i="5"/>
  <c r="P27" i="5" s="1"/>
  <c r="O27" i="5"/>
  <c r="L20" i="5"/>
  <c r="P20" i="5" s="1"/>
  <c r="O20" i="5"/>
  <c r="L19" i="5"/>
  <c r="P19" i="5" s="1"/>
  <c r="O19" i="5"/>
  <c r="L7" i="5"/>
  <c r="P7" i="5" s="1"/>
  <c r="O7" i="5"/>
  <c r="L9" i="5"/>
  <c r="P9" i="5" s="1"/>
  <c r="O9" i="5"/>
  <c r="L49" i="5"/>
  <c r="P49" i="5" s="1"/>
  <c r="O49" i="5"/>
  <c r="L46" i="5"/>
  <c r="P46" i="5" s="1"/>
  <c r="O46" i="5"/>
  <c r="L33" i="5"/>
  <c r="P33" i="5" s="1"/>
  <c r="O33" i="5"/>
  <c r="L18" i="5"/>
  <c r="P18" i="5" s="1"/>
  <c r="O18" i="5"/>
  <c r="O22" i="5"/>
  <c r="O23" i="5"/>
  <c r="O24" i="5"/>
  <c r="O25" i="5"/>
  <c r="L22" i="5"/>
  <c r="P22" i="5" s="1"/>
  <c r="L23" i="5"/>
  <c r="L24" i="5"/>
  <c r="P24" i="5" s="1"/>
  <c r="L25" i="5"/>
  <c r="L26" i="5"/>
  <c r="P26" i="5" s="1"/>
  <c r="O26" i="5"/>
  <c r="O6" i="5"/>
  <c r="L6" i="5"/>
  <c r="P6" i="5" s="1"/>
  <c r="L21" i="1"/>
  <c r="L22" i="1"/>
  <c r="L23" i="1"/>
  <c r="L24" i="1"/>
  <c r="L25" i="1"/>
  <c r="L26" i="1"/>
  <c r="L27" i="1"/>
  <c r="L28" i="1"/>
  <c r="L29" i="1"/>
  <c r="L30" i="1"/>
  <c r="L31" i="1"/>
  <c r="N29" i="1" s="1"/>
  <c r="L4" i="1"/>
  <c r="N3" i="1" s="1"/>
  <c r="L5" i="1"/>
  <c r="L6" i="1"/>
  <c r="L7" i="1"/>
  <c r="L8" i="1"/>
  <c r="L9" i="1"/>
  <c r="L10" i="1"/>
  <c r="L11" i="1"/>
  <c r="N10" i="1" s="1"/>
  <c r="L12" i="1"/>
  <c r="L13" i="1"/>
  <c r="L14" i="1"/>
  <c r="L15" i="1"/>
  <c r="L16" i="1"/>
  <c r="L17" i="1"/>
  <c r="N17" i="1" s="1"/>
  <c r="L18" i="1"/>
  <c r="L19" i="1"/>
  <c r="L20" i="1"/>
  <c r="L3" i="1"/>
  <c r="O3" i="1"/>
  <c r="N26" i="1"/>
  <c r="M26" i="1"/>
  <c r="N23" i="1"/>
  <c r="M23" i="1"/>
  <c r="N13" i="1"/>
  <c r="M13" i="1"/>
  <c r="N7" i="1"/>
  <c r="M7" i="1"/>
  <c r="L4" i="7"/>
  <c r="L5" i="7"/>
  <c r="L6" i="7"/>
  <c r="N6" i="7" s="1"/>
  <c r="L7" i="7"/>
  <c r="L8" i="7"/>
  <c r="M6" i="7" s="1"/>
  <c r="L9" i="7"/>
  <c r="N9" i="7" s="1"/>
  <c r="L10" i="7"/>
  <c r="L11" i="7"/>
  <c r="L12" i="7"/>
  <c r="M12" i="7" s="1"/>
  <c r="L13" i="7"/>
  <c r="L14" i="7"/>
  <c r="L15" i="7"/>
  <c r="L16" i="7"/>
  <c r="N16" i="7" s="1"/>
  <c r="L17" i="7"/>
  <c r="L18" i="7"/>
  <c r="L19" i="7"/>
  <c r="L20" i="7"/>
  <c r="N19" i="7" s="1"/>
  <c r="L21" i="7"/>
  <c r="L22" i="7"/>
  <c r="N22" i="7" s="1"/>
  <c r="L23" i="7"/>
  <c r="L24" i="7"/>
  <c r="M22" i="7" s="1"/>
  <c r="L3" i="7"/>
  <c r="N3" i="7" s="1"/>
  <c r="O3" i="7"/>
  <c r="M16" i="7"/>
  <c r="N12" i="7"/>
  <c r="M3" i="7"/>
  <c r="L3" i="8"/>
  <c r="P3" i="8" s="1"/>
  <c r="L4" i="8"/>
  <c r="P4" i="8" s="1"/>
  <c r="L5" i="8"/>
  <c r="P5" i="8" s="1"/>
  <c r="L6" i="8"/>
  <c r="P6" i="8" s="1"/>
  <c r="L7" i="8"/>
  <c r="P7" i="8" s="1"/>
  <c r="L8" i="8"/>
  <c r="P8" i="8" s="1"/>
  <c r="L9" i="8"/>
  <c r="P9" i="8" s="1"/>
  <c r="L10" i="8"/>
  <c r="P10" i="8" s="1"/>
  <c r="L11" i="8"/>
  <c r="P11" i="8" s="1"/>
  <c r="L12" i="8"/>
  <c r="P12" i="8" s="1"/>
  <c r="L13" i="8"/>
  <c r="P13" i="8" s="1"/>
  <c r="L14" i="8"/>
  <c r="P14" i="8" s="1"/>
  <c r="L15" i="8"/>
  <c r="P15" i="8" s="1"/>
  <c r="L16" i="8"/>
  <c r="P16" i="8" s="1"/>
  <c r="L17" i="8"/>
  <c r="L18" i="8"/>
  <c r="P18" i="8" s="1"/>
  <c r="L19" i="8"/>
  <c r="P19" i="8" s="1"/>
  <c r="L20" i="8"/>
  <c r="P20" i="8" s="1"/>
  <c r="L21" i="8"/>
  <c r="P21" i="8" s="1"/>
  <c r="L22" i="8"/>
  <c r="P22" i="8" s="1"/>
  <c r="L23" i="8"/>
  <c r="P23" i="8" s="1"/>
  <c r="O3" i="8"/>
  <c r="N21" i="8"/>
  <c r="M18" i="8"/>
  <c r="M12" i="8"/>
  <c r="N9" i="8"/>
  <c r="L15" i="5"/>
  <c r="P15" i="5" s="1"/>
  <c r="L16" i="5"/>
  <c r="P16" i="5" s="1"/>
  <c r="L17" i="5"/>
  <c r="P17" i="5" s="1"/>
  <c r="L40" i="5"/>
  <c r="L41" i="5"/>
  <c r="P41" i="5" s="1"/>
  <c r="L42" i="5"/>
  <c r="P42" i="5" s="1"/>
  <c r="L43" i="5"/>
  <c r="L44" i="5"/>
  <c r="L45" i="5"/>
  <c r="L30" i="5"/>
  <c r="P30" i="5" s="1"/>
  <c r="L31" i="5"/>
  <c r="P31" i="5" s="1"/>
  <c r="L32" i="5"/>
  <c r="P32" i="5" s="1"/>
  <c r="L10" i="5"/>
  <c r="P10" i="5" s="1"/>
  <c r="L11" i="5"/>
  <c r="P11" i="5" s="1"/>
  <c r="L12" i="5"/>
  <c r="P12" i="5" s="1"/>
  <c r="L3" i="5"/>
  <c r="P3" i="5" s="1"/>
  <c r="L4" i="5"/>
  <c r="P4" i="5" s="1"/>
  <c r="L5" i="5"/>
  <c r="O3" i="5"/>
  <c r="O17" i="8"/>
  <c r="O11" i="7"/>
  <c r="O14" i="7"/>
  <c r="T14" i="7"/>
  <c r="W14" i="7" s="1"/>
  <c r="Z14" i="7" s="1"/>
  <c r="O15" i="7"/>
  <c r="T15" i="7"/>
  <c r="V12" i="7" s="1"/>
  <c r="O16" i="7"/>
  <c r="T16" i="7"/>
  <c r="W16" i="7" s="1"/>
  <c r="O17" i="7"/>
  <c r="T17" i="7"/>
  <c r="U16" i="7" s="1"/>
  <c r="O18" i="7"/>
  <c r="T18" i="7"/>
  <c r="W18" i="7" s="1"/>
  <c r="Z18" i="7" s="1"/>
  <c r="T13" i="7"/>
  <c r="O13" i="7"/>
  <c r="O6" i="7"/>
  <c r="Z6" i="7" s="1"/>
  <c r="T6" i="7"/>
  <c r="W6" i="7"/>
  <c r="O7" i="7"/>
  <c r="W8" i="7" s="1"/>
  <c r="Z8" i="7" s="1"/>
  <c r="T7" i="7"/>
  <c r="W7" i="7"/>
  <c r="Z7" i="7" s="1"/>
  <c r="O8" i="7"/>
  <c r="Q6" i="7"/>
  <c r="T8" i="7"/>
  <c r="U6" i="7"/>
  <c r="V6" i="7"/>
  <c r="T11" i="7"/>
  <c r="W11" i="7" s="1"/>
  <c r="Z11" i="7" s="1"/>
  <c r="O5" i="7"/>
  <c r="Z5" i="7" s="1"/>
  <c r="T5" i="7"/>
  <c r="W5" i="7"/>
  <c r="O20" i="7"/>
  <c r="T20" i="7"/>
  <c r="W20" i="7"/>
  <c r="Z20" i="7" s="1"/>
  <c r="O21" i="7"/>
  <c r="Z21" i="7" s="1"/>
  <c r="T21" i="7"/>
  <c r="W21" i="7"/>
  <c r="O19" i="7"/>
  <c r="T19" i="7"/>
  <c r="W19" i="7"/>
  <c r="Y19" i="7" s="1"/>
  <c r="O24" i="7"/>
  <c r="O8" i="8"/>
  <c r="U8" i="8"/>
  <c r="O9" i="8"/>
  <c r="U9" i="8"/>
  <c r="O18" i="8"/>
  <c r="O7" i="8"/>
  <c r="O10" i="8"/>
  <c r="O11" i="8"/>
  <c r="O12" i="8"/>
  <c r="O13" i="8"/>
  <c r="O14" i="8"/>
  <c r="O15" i="8"/>
  <c r="O16" i="8"/>
  <c r="O19" i="8"/>
  <c r="O20" i="8"/>
  <c r="O21" i="8"/>
  <c r="O22" i="8"/>
  <c r="O23" i="8"/>
  <c r="U7" i="8"/>
  <c r="X7" i="8" s="1"/>
  <c r="U10" i="8"/>
  <c r="X10" i="8" s="1"/>
  <c r="U11" i="8"/>
  <c r="X11" i="8" s="1"/>
  <c r="U12" i="8"/>
  <c r="X12" i="8" s="1"/>
  <c r="U13" i="8"/>
  <c r="X13" i="8" s="1"/>
  <c r="U14" i="8"/>
  <c r="X14" i="8" s="1"/>
  <c r="Z12" i="8" s="1"/>
  <c r="U15" i="8"/>
  <c r="X15" i="8" s="1"/>
  <c r="U5" i="8"/>
  <c r="X5" i="8" s="1"/>
  <c r="U6" i="8"/>
  <c r="X6" i="8" s="1"/>
  <c r="O5" i="8"/>
  <c r="O10" i="7"/>
  <c r="W10" i="7" s="1"/>
  <c r="B8" i="9"/>
  <c r="B3" i="9"/>
  <c r="B4" i="9"/>
  <c r="B5" i="9"/>
  <c r="B9" i="9"/>
  <c r="B6" i="9"/>
  <c r="B2" i="9"/>
  <c r="H8" i="9"/>
  <c r="I8" i="9"/>
  <c r="H3" i="9"/>
  <c r="I3" i="9"/>
  <c r="H4" i="9"/>
  <c r="I4" i="9"/>
  <c r="H5" i="9"/>
  <c r="I5" i="9"/>
  <c r="H9" i="9"/>
  <c r="I9" i="9"/>
  <c r="H6" i="9"/>
  <c r="I6" i="9"/>
  <c r="I2" i="9"/>
  <c r="H2" i="9"/>
  <c r="O4" i="8"/>
  <c r="O6" i="8"/>
  <c r="U23" i="8"/>
  <c r="X23" i="8" s="1"/>
  <c r="U22" i="8"/>
  <c r="X22" i="8" s="1"/>
  <c r="U21" i="8"/>
  <c r="X21" i="8" s="1"/>
  <c r="Z21" i="8" s="1"/>
  <c r="V21" i="8"/>
  <c r="U20" i="8"/>
  <c r="X20" i="8" s="1"/>
  <c r="Y18" i="8" s="1"/>
  <c r="U19" i="8"/>
  <c r="X19" i="8" s="1"/>
  <c r="U18" i="8"/>
  <c r="X18" i="8" s="1"/>
  <c r="Z18" i="8" s="1"/>
  <c r="V18" i="8"/>
  <c r="U16" i="8"/>
  <c r="X16" i="8" s="1"/>
  <c r="Y12" i="8"/>
  <c r="W12" i="8"/>
  <c r="V12" i="8"/>
  <c r="W6" i="8"/>
  <c r="V6" i="8"/>
  <c r="U4" i="8"/>
  <c r="X4" i="8" s="1"/>
  <c r="U3" i="8"/>
  <c r="W3" i="8"/>
  <c r="T24" i="7"/>
  <c r="W24" i="7"/>
  <c r="Z24" i="7" s="1"/>
  <c r="O23" i="7"/>
  <c r="T23" i="7"/>
  <c r="W23" i="7"/>
  <c r="Z23" i="7" s="1"/>
  <c r="O22" i="7"/>
  <c r="Z22" i="7" s="1"/>
  <c r="T22" i="7"/>
  <c r="V22" i="7" s="1"/>
  <c r="W22" i="7"/>
  <c r="Y22" i="7"/>
  <c r="U22" i="7"/>
  <c r="Q22" i="7"/>
  <c r="X19" i="7"/>
  <c r="V19" i="7"/>
  <c r="U19" i="7"/>
  <c r="Q19" i="7"/>
  <c r="P19" i="7"/>
  <c r="V16" i="7"/>
  <c r="Q16" i="7"/>
  <c r="P16" i="7"/>
  <c r="O12" i="7"/>
  <c r="T12" i="7"/>
  <c r="W12" i="7"/>
  <c r="Q12" i="7"/>
  <c r="P12" i="7"/>
  <c r="T10" i="7"/>
  <c r="O9" i="7"/>
  <c r="T9" i="7"/>
  <c r="V9" i="7" s="1"/>
  <c r="U9" i="7"/>
  <c r="P9" i="7"/>
  <c r="O4" i="7"/>
  <c r="W4" i="7" s="1"/>
  <c r="T4" i="7"/>
  <c r="T3" i="7"/>
  <c r="W3" i="7"/>
  <c r="Y3" i="7" s="1"/>
  <c r="V3" i="7"/>
  <c r="U3" i="7"/>
  <c r="O25" i="1"/>
  <c r="W25" i="1" s="1"/>
  <c r="O24" i="1"/>
  <c r="O20" i="1"/>
  <c r="Z20" i="1" s="1"/>
  <c r="T20" i="1"/>
  <c r="W20" i="1"/>
  <c r="O13" i="1"/>
  <c r="T13" i="1"/>
  <c r="W13" i="1"/>
  <c r="Z13" i="1" s="1"/>
  <c r="AB13" i="1" s="1"/>
  <c r="T14" i="1"/>
  <c r="T15" i="1"/>
  <c r="W15" i="1" s="1"/>
  <c r="O15" i="1"/>
  <c r="Z15" i="1" s="1"/>
  <c r="O16" i="1"/>
  <c r="U24" i="5"/>
  <c r="X24" i="5" s="1"/>
  <c r="AA24" i="5" s="1"/>
  <c r="O5" i="5"/>
  <c r="U5" i="5"/>
  <c r="X5" i="5" s="1"/>
  <c r="U10" i="5"/>
  <c r="U12" i="5"/>
  <c r="X12" i="5" s="1"/>
  <c r="AA12" i="5" s="1"/>
  <c r="O12" i="5"/>
  <c r="O16" i="5"/>
  <c r="U16" i="5"/>
  <c r="X16" i="5" s="1"/>
  <c r="O17" i="5"/>
  <c r="U17" i="5"/>
  <c r="X17" i="5" s="1"/>
  <c r="AA17" i="5" s="1"/>
  <c r="U30" i="5"/>
  <c r="X30" i="5" s="1"/>
  <c r="O30" i="5"/>
  <c r="U40" i="5"/>
  <c r="O40" i="5"/>
  <c r="O41" i="5"/>
  <c r="U41" i="5"/>
  <c r="O42" i="5"/>
  <c r="U42" i="5"/>
  <c r="X42" i="5" s="1"/>
  <c r="AA42" i="5" s="1"/>
  <c r="O31" i="5"/>
  <c r="U31" i="5"/>
  <c r="X31" i="5" s="1"/>
  <c r="AA31" i="5" s="1"/>
  <c r="O32" i="5"/>
  <c r="U32" i="5"/>
  <c r="L19" i="6"/>
  <c r="T19" i="6" s="1"/>
  <c r="W43" i="5"/>
  <c r="O45" i="5"/>
  <c r="Q24" i="6"/>
  <c r="T24" i="6" s="1"/>
  <c r="W24" i="6" s="1"/>
  <c r="L23" i="6"/>
  <c r="Q23" i="6"/>
  <c r="T23" i="6" s="1"/>
  <c r="L22" i="6"/>
  <c r="Q22" i="6"/>
  <c r="T22" i="6" s="1"/>
  <c r="S22" i="6"/>
  <c r="Q21" i="6"/>
  <c r="T21" i="6" s="1"/>
  <c r="W21" i="6" s="1"/>
  <c r="Q20" i="6"/>
  <c r="R19" i="6" s="1"/>
  <c r="T20" i="6"/>
  <c r="W20" i="6"/>
  <c r="Q19" i="6"/>
  <c r="S19" i="6"/>
  <c r="M19" i="6"/>
  <c r="Q18" i="6"/>
  <c r="T18" i="6" s="1"/>
  <c r="W18" i="6" s="1"/>
  <c r="Q17" i="6"/>
  <c r="R16" i="6" s="1"/>
  <c r="L16" i="6"/>
  <c r="Q16" i="6"/>
  <c r="N16" i="6"/>
  <c r="M16" i="6"/>
  <c r="Q15" i="6"/>
  <c r="T15" i="6"/>
  <c r="W15" i="6"/>
  <c r="L14" i="6"/>
  <c r="Q14" i="6"/>
  <c r="T14" i="6"/>
  <c r="W14" i="6" s="1"/>
  <c r="L13" i="6"/>
  <c r="Q13" i="6"/>
  <c r="T13" i="6"/>
  <c r="W13" i="6" s="1"/>
  <c r="S13" i="6"/>
  <c r="R13" i="6"/>
  <c r="N13" i="6"/>
  <c r="M13" i="6"/>
  <c r="Q12" i="6"/>
  <c r="T12" i="6" s="1"/>
  <c r="W12" i="6" s="1"/>
  <c r="Q11" i="6"/>
  <c r="T11" i="6"/>
  <c r="W11" i="6"/>
  <c r="L10" i="6"/>
  <c r="Q10" i="6"/>
  <c r="S10" i="6"/>
  <c r="R10" i="6"/>
  <c r="Q9" i="6"/>
  <c r="T9" i="6" s="1"/>
  <c r="W9" i="6" s="1"/>
  <c r="L8" i="6"/>
  <c r="Q8" i="6"/>
  <c r="R7" i="6" s="1"/>
  <c r="T8" i="6"/>
  <c r="L7" i="6"/>
  <c r="Q7" i="6"/>
  <c r="Q6" i="6"/>
  <c r="T6" i="6" s="1"/>
  <c r="W6" i="6" s="1"/>
  <c r="Q5" i="6"/>
  <c r="T5" i="6" s="1"/>
  <c r="W5" i="6" s="1"/>
  <c r="L4" i="6"/>
  <c r="Q4" i="6"/>
  <c r="R3" i="6" s="1"/>
  <c r="T4" i="6"/>
  <c r="W4" i="6"/>
  <c r="L3" i="6"/>
  <c r="Q3" i="6"/>
  <c r="S3" i="6"/>
  <c r="O44" i="5"/>
  <c r="O43" i="5"/>
  <c r="U22" i="5"/>
  <c r="X22" i="5" s="1"/>
  <c r="O15" i="5"/>
  <c r="U15" i="5"/>
  <c r="X15" i="5" s="1"/>
  <c r="O11" i="5"/>
  <c r="U11" i="5"/>
  <c r="O10" i="5"/>
  <c r="O4" i="5"/>
  <c r="U4" i="5"/>
  <c r="X4" i="5" s="1"/>
  <c r="AA4" i="5" s="1"/>
  <c r="U3" i="5"/>
  <c r="X3" i="5" s="1"/>
  <c r="V43" i="5"/>
  <c r="O5" i="1"/>
  <c r="T5" i="1"/>
  <c r="W5" i="1" s="1"/>
  <c r="T12" i="1"/>
  <c r="O12" i="1"/>
  <c r="W12" i="1"/>
  <c r="Z12" i="1" s="1"/>
  <c r="L29" i="4"/>
  <c r="Q29" i="4"/>
  <c r="T29" i="4" s="1"/>
  <c r="L28" i="4"/>
  <c r="Q28" i="4"/>
  <c r="T28" i="4"/>
  <c r="W28" i="4"/>
  <c r="L27" i="4"/>
  <c r="Q27" i="4"/>
  <c r="S27" i="4"/>
  <c r="R27" i="4"/>
  <c r="L26" i="4"/>
  <c r="Q26" i="4"/>
  <c r="T26" i="4"/>
  <c r="W26" i="4" s="1"/>
  <c r="L25" i="4"/>
  <c r="Q25" i="4"/>
  <c r="T25" i="4" s="1"/>
  <c r="L24" i="4"/>
  <c r="Q24" i="4"/>
  <c r="S24" i="4" s="1"/>
  <c r="T24" i="4"/>
  <c r="W24" i="4"/>
  <c r="X24" i="4" s="1"/>
  <c r="Y24" i="4"/>
  <c r="R24" i="4"/>
  <c r="N24" i="4"/>
  <c r="M24" i="4"/>
  <c r="L23" i="4"/>
  <c r="Q23" i="4"/>
  <c r="L22" i="4"/>
  <c r="Q22" i="4"/>
  <c r="T22" i="4"/>
  <c r="W22" i="4"/>
  <c r="L21" i="4"/>
  <c r="Q21" i="4"/>
  <c r="T20" i="4"/>
  <c r="W20" i="4"/>
  <c r="T19" i="4"/>
  <c r="W19" i="4" s="1"/>
  <c r="T18" i="4"/>
  <c r="W18" i="4" s="1"/>
  <c r="T17" i="4"/>
  <c r="W17" i="4"/>
  <c r="L16" i="4"/>
  <c r="Q16" i="4"/>
  <c r="T16" i="4"/>
  <c r="W16" i="4" s="1"/>
  <c r="L15" i="4"/>
  <c r="Q15" i="4"/>
  <c r="S15" i="4"/>
  <c r="R15" i="4"/>
  <c r="T14" i="4"/>
  <c r="W14" i="4"/>
  <c r="T13" i="4"/>
  <c r="W13" i="4" s="1"/>
  <c r="T12" i="4"/>
  <c r="W12" i="4"/>
  <c r="S12" i="4"/>
  <c r="R12" i="4"/>
  <c r="N12" i="4"/>
  <c r="M12" i="4"/>
  <c r="T10" i="4"/>
  <c r="W10" i="4"/>
  <c r="L9" i="4"/>
  <c r="Q9" i="4"/>
  <c r="S9" i="4" s="1"/>
  <c r="T9" i="4"/>
  <c r="W9" i="4"/>
  <c r="X9" i="4" s="1"/>
  <c r="Y9" i="4"/>
  <c r="R9" i="4"/>
  <c r="N9" i="4"/>
  <c r="M9" i="4"/>
  <c r="T8" i="4"/>
  <c r="W8" i="4" s="1"/>
  <c r="T7" i="4"/>
  <c r="W7" i="4"/>
  <c r="T6" i="4"/>
  <c r="W6" i="4"/>
  <c r="Y6" i="4"/>
  <c r="X6" i="4"/>
  <c r="V6" i="4"/>
  <c r="U6" i="4"/>
  <c r="S6" i="4"/>
  <c r="R6" i="4"/>
  <c r="N6" i="4"/>
  <c r="M6" i="4"/>
  <c r="T5" i="4"/>
  <c r="W5" i="4"/>
  <c r="L4" i="4"/>
  <c r="M3" i="4" s="1"/>
  <c r="Q4" i="4"/>
  <c r="L3" i="4"/>
  <c r="Q3" i="4"/>
  <c r="S3" i="4" s="1"/>
  <c r="T3" i="4"/>
  <c r="W3" i="4"/>
  <c r="N3" i="4"/>
  <c r="O11" i="1"/>
  <c r="T11" i="1"/>
  <c r="W11" i="1" s="1"/>
  <c r="T6" i="1"/>
  <c r="O6" i="1"/>
  <c r="W6" i="1" s="1"/>
  <c r="Z6" i="1" s="1"/>
  <c r="T4" i="1"/>
  <c r="O4" i="1"/>
  <c r="O10" i="1"/>
  <c r="T10" i="1"/>
  <c r="U10" i="1"/>
  <c r="O9" i="1"/>
  <c r="T9" i="1"/>
  <c r="W9" i="1"/>
  <c r="Z9" i="1" s="1"/>
  <c r="O8" i="1"/>
  <c r="T8" i="1"/>
  <c r="O7" i="1"/>
  <c r="T7" i="1"/>
  <c r="V7" i="1" s="1"/>
  <c r="W7" i="1"/>
  <c r="Z7" i="1"/>
  <c r="Q7" i="1"/>
  <c r="P7" i="1"/>
  <c r="T19" i="1"/>
  <c r="O19" i="1"/>
  <c r="T18" i="1"/>
  <c r="O18" i="1"/>
  <c r="W18" i="1"/>
  <c r="Z18" i="1" s="1"/>
  <c r="T22" i="1"/>
  <c r="W22" i="1" s="1"/>
  <c r="Z22" i="1" s="1"/>
  <c r="T17" i="1"/>
  <c r="O22" i="1"/>
  <c r="O17" i="1"/>
  <c r="O21" i="1"/>
  <c r="T21" i="1"/>
  <c r="O29" i="1"/>
  <c r="T29" i="1"/>
  <c r="O30" i="1"/>
  <c r="T30" i="1"/>
  <c r="W30" i="1" s="1"/>
  <c r="Z30" i="1" s="1"/>
  <c r="O31" i="1"/>
  <c r="T31" i="1"/>
  <c r="O26" i="1"/>
  <c r="T26" i="1"/>
  <c r="W26" i="1"/>
  <c r="Z26" i="1" s="1"/>
  <c r="O27" i="1"/>
  <c r="T27" i="1"/>
  <c r="W27" i="1"/>
  <c r="Z27" i="1"/>
  <c r="O28" i="1"/>
  <c r="T28" i="1"/>
  <c r="W28" i="1"/>
  <c r="Z28" i="1" s="1"/>
  <c r="O23" i="1"/>
  <c r="T23" i="1"/>
  <c r="V23" i="1" s="1"/>
  <c r="T24" i="1"/>
  <c r="W24" i="1"/>
  <c r="T25" i="1"/>
  <c r="Z25" i="1"/>
  <c r="W14" i="1"/>
  <c r="X13" i="1" s="1"/>
  <c r="Z14" i="1"/>
  <c r="T16" i="1"/>
  <c r="W16" i="1"/>
  <c r="Z16" i="1"/>
  <c r="T3" i="1"/>
  <c r="V3" i="1" s="1"/>
  <c r="Y13" i="1"/>
  <c r="U26" i="1"/>
  <c r="Q88" i="2"/>
  <c r="Q87" i="2"/>
  <c r="L87" i="2"/>
  <c r="N87" i="2"/>
  <c r="M87" i="2"/>
  <c r="Q84" i="2"/>
  <c r="S84" i="2" s="1"/>
  <c r="R84" i="2"/>
  <c r="L84" i="2"/>
  <c r="N84" i="2"/>
  <c r="M84" i="2"/>
  <c r="Q81" i="2"/>
  <c r="L81" i="2"/>
  <c r="Q67" i="2"/>
  <c r="S67" i="2" s="1"/>
  <c r="R67" i="2"/>
  <c r="L67" i="2"/>
  <c r="N67" i="2"/>
  <c r="M67" i="2"/>
  <c r="Q64" i="2"/>
  <c r="L64" i="2"/>
  <c r="Q61" i="2"/>
  <c r="L61" i="2"/>
  <c r="Q73" i="2"/>
  <c r="L73" i="2"/>
  <c r="N73" i="2"/>
  <c r="M73" i="2"/>
  <c r="Q70" i="2"/>
  <c r="S70" i="2"/>
  <c r="R70" i="2"/>
  <c r="L70" i="2"/>
  <c r="N70" i="2"/>
  <c r="M70" i="2"/>
  <c r="Q80" i="2"/>
  <c r="R80" i="2" s="1"/>
  <c r="S80" i="2"/>
  <c r="L80" i="2"/>
  <c r="M80" i="2" s="1"/>
  <c r="N80" i="2"/>
  <c r="Q77" i="2"/>
  <c r="S77" i="2"/>
  <c r="R77" i="2"/>
  <c r="L77" i="2"/>
  <c r="M77" i="2" s="1"/>
  <c r="N77" i="2"/>
  <c r="Q63" i="2"/>
  <c r="L63" i="2"/>
  <c r="N63" i="2"/>
  <c r="M63" i="2"/>
  <c r="Q60" i="2"/>
  <c r="S60" i="2" s="1"/>
  <c r="R60" i="2"/>
  <c r="L60" i="2"/>
  <c r="Q51" i="2"/>
  <c r="L51" i="2"/>
  <c r="Q50" i="2"/>
  <c r="R50" i="2"/>
  <c r="L50" i="2"/>
  <c r="M50" i="2" s="1"/>
  <c r="Q49" i="2"/>
  <c r="L49" i="2"/>
  <c r="Q48" i="2"/>
  <c r="R48" i="2"/>
  <c r="L48" i="2"/>
  <c r="M48" i="2" s="1"/>
  <c r="Q47" i="2"/>
  <c r="R47" i="2" s="1"/>
  <c r="L47" i="2"/>
  <c r="M47" i="2"/>
  <c r="Q53" i="2"/>
  <c r="R53" i="2" s="1"/>
  <c r="Q41" i="2"/>
  <c r="R41" i="2" s="1"/>
  <c r="Q42" i="2"/>
  <c r="Q39" i="2"/>
  <c r="R39" i="2"/>
  <c r="L53" i="2"/>
  <c r="M53" i="2"/>
  <c r="L43" i="2"/>
  <c r="L44" i="2"/>
  <c r="N43" i="2" s="1"/>
  <c r="L45" i="2"/>
  <c r="L41" i="2"/>
  <c r="L42" i="2"/>
  <c r="N41" i="2"/>
  <c r="M41" i="2"/>
  <c r="L39" i="2"/>
  <c r="M39" i="2"/>
  <c r="L38" i="2"/>
  <c r="L37" i="2"/>
  <c r="L36" i="2"/>
  <c r="M36" i="2"/>
  <c r="Q37" i="2"/>
  <c r="R37" i="2" s="1"/>
  <c r="Q38" i="2"/>
  <c r="Q36" i="2"/>
  <c r="R36" i="2"/>
  <c r="Q55" i="2"/>
  <c r="R55" i="2"/>
  <c r="Q54" i="2"/>
  <c r="R54" i="2" s="1"/>
  <c r="Q43" i="2"/>
  <c r="Q44" i="2"/>
  <c r="Q45" i="2"/>
  <c r="L55" i="2"/>
  <c r="M55" i="2" s="1"/>
  <c r="L54" i="2"/>
  <c r="M54" i="2"/>
  <c r="Q26" i="1"/>
  <c r="Q29" i="1"/>
  <c r="U29" i="1"/>
  <c r="V29" i="1"/>
  <c r="V13" i="1"/>
  <c r="U13" i="1"/>
  <c r="Q13" i="1"/>
  <c r="P13" i="1"/>
  <c r="Q3" i="1"/>
  <c r="Q33" i="2"/>
  <c r="Q34" i="2"/>
  <c r="Q32" i="2"/>
  <c r="R32" i="2" s="1"/>
  <c r="R33" i="2"/>
  <c r="R34" i="2"/>
  <c r="L33" i="2"/>
  <c r="M33" i="2" s="1"/>
  <c r="L34" i="2"/>
  <c r="L32" i="2"/>
  <c r="M34" i="2"/>
  <c r="M32" i="2"/>
  <c r="Q30" i="2"/>
  <c r="Q29" i="2"/>
  <c r="Q27" i="2"/>
  <c r="R27" i="2" s="1"/>
  <c r="Q28" i="2"/>
  <c r="Q24" i="2"/>
  <c r="Q25" i="2"/>
  <c r="Q26" i="2"/>
  <c r="R24" i="2" s="1"/>
  <c r="S24" i="2"/>
  <c r="L27" i="2"/>
  <c r="M27" i="2" s="1"/>
  <c r="L28" i="2"/>
  <c r="L24" i="2"/>
  <c r="L25" i="2"/>
  <c r="L26" i="2"/>
  <c r="N24" i="2"/>
  <c r="M24" i="2"/>
  <c r="L29" i="2"/>
  <c r="L30" i="2"/>
  <c r="Q20" i="2"/>
  <c r="Q21" i="2"/>
  <c r="S20" i="2"/>
  <c r="R20" i="2"/>
  <c r="Q17" i="2"/>
  <c r="Q18" i="2"/>
  <c r="Q19" i="2"/>
  <c r="Q22" i="2"/>
  <c r="L20" i="2"/>
  <c r="L21" i="2"/>
  <c r="L22" i="2"/>
  <c r="N20" i="2" s="1"/>
  <c r="L17" i="2"/>
  <c r="N17" i="2" s="1"/>
  <c r="L18" i="2"/>
  <c r="L19" i="2"/>
  <c r="M20" i="2"/>
  <c r="Q13" i="2"/>
  <c r="Q14" i="2"/>
  <c r="S13" i="2" s="1"/>
  <c r="Q15" i="2"/>
  <c r="Q10" i="2"/>
  <c r="Q11" i="2"/>
  <c r="S10" i="2" s="1"/>
  <c r="Q12" i="2"/>
  <c r="Q7" i="2"/>
  <c r="Q8" i="2"/>
  <c r="Q9" i="2"/>
  <c r="R7" i="2"/>
  <c r="L13" i="2"/>
  <c r="L14" i="2"/>
  <c r="L15" i="2"/>
  <c r="L10" i="2"/>
  <c r="L11" i="2"/>
  <c r="L12" i="2"/>
  <c r="M10" i="2" s="1"/>
  <c r="N10" i="2"/>
  <c r="L7" i="2"/>
  <c r="L8" i="2"/>
  <c r="L9" i="2"/>
  <c r="L5" i="2"/>
  <c r="L4" i="2"/>
  <c r="L3" i="2"/>
  <c r="AB26" i="1" l="1"/>
  <c r="AA26" i="1"/>
  <c r="Y13" i="6"/>
  <c r="X13" i="6"/>
  <c r="S43" i="2"/>
  <c r="R43" i="2"/>
  <c r="N10" i="6"/>
  <c r="M10" i="6"/>
  <c r="AA6" i="7"/>
  <c r="AB6" i="7"/>
  <c r="S87" i="2"/>
  <c r="R87" i="2"/>
  <c r="W3" i="1"/>
  <c r="W23" i="1"/>
  <c r="W31" i="1"/>
  <c r="W19" i="1"/>
  <c r="Z19" i="1" s="1"/>
  <c r="V10" i="1"/>
  <c r="U3" i="4"/>
  <c r="T21" i="4"/>
  <c r="Z5" i="1"/>
  <c r="T3" i="6"/>
  <c r="T17" i="6"/>
  <c r="W17" i="6" s="1"/>
  <c r="W23" i="6"/>
  <c r="Z31" i="1"/>
  <c r="W8" i="1"/>
  <c r="Z8" i="1" s="1"/>
  <c r="U7" i="1"/>
  <c r="S73" i="2"/>
  <c r="R73" i="2"/>
  <c r="AA13" i="1"/>
  <c r="Z11" i="1"/>
  <c r="W25" i="4"/>
  <c r="W29" i="4"/>
  <c r="AA3" i="5"/>
  <c r="AC3" i="5" s="1"/>
  <c r="Z3" i="5"/>
  <c r="R10" i="2"/>
  <c r="V17" i="1"/>
  <c r="U17" i="1"/>
  <c r="S17" i="2"/>
  <c r="R17" i="2"/>
  <c r="U23" i="1"/>
  <c r="N60" i="2"/>
  <c r="M60" i="2"/>
  <c r="P17" i="1"/>
  <c r="W21" i="1"/>
  <c r="W10" i="1"/>
  <c r="T4" i="4"/>
  <c r="W4" i="4" s="1"/>
  <c r="R3" i="4"/>
  <c r="V9" i="4"/>
  <c r="U9" i="4"/>
  <c r="T27" i="4"/>
  <c r="R22" i="6"/>
  <c r="M7" i="2"/>
  <c r="W8" i="6"/>
  <c r="M7" i="6"/>
  <c r="N7" i="6"/>
  <c r="Z15" i="7"/>
  <c r="N37" i="2"/>
  <c r="M37" i="2"/>
  <c r="Q17" i="1"/>
  <c r="Y26" i="1"/>
  <c r="X26" i="1"/>
  <c r="Z21" i="1"/>
  <c r="Q10" i="1"/>
  <c r="Z10" i="1"/>
  <c r="P10" i="1"/>
  <c r="Y12" i="4"/>
  <c r="X12" i="4"/>
  <c r="R21" i="4"/>
  <c r="N27" i="4"/>
  <c r="W27" i="4"/>
  <c r="M27" i="4"/>
  <c r="W19" i="6"/>
  <c r="V19" i="6"/>
  <c r="AB22" i="7"/>
  <c r="AA22" i="7"/>
  <c r="N15" i="4"/>
  <c r="W15" i="4"/>
  <c r="M15" i="4"/>
  <c r="M13" i="2"/>
  <c r="N21" i="4"/>
  <c r="M21" i="4"/>
  <c r="N3" i="6"/>
  <c r="W3" i="6"/>
  <c r="M3" i="6"/>
  <c r="R13" i="2"/>
  <c r="S63" i="2"/>
  <c r="R63" i="2"/>
  <c r="V26" i="1"/>
  <c r="P3" i="1"/>
  <c r="U12" i="4"/>
  <c r="V12" i="4"/>
  <c r="S21" i="4"/>
  <c r="S7" i="6"/>
  <c r="U19" i="6"/>
  <c r="V22" i="6"/>
  <c r="U22" i="6"/>
  <c r="Z24" i="1"/>
  <c r="X6" i="7"/>
  <c r="Z17" i="7"/>
  <c r="P29" i="1"/>
  <c r="V13" i="6"/>
  <c r="U13" i="6"/>
  <c r="S7" i="2"/>
  <c r="U3" i="1"/>
  <c r="N7" i="2"/>
  <c r="N13" i="2"/>
  <c r="M17" i="2"/>
  <c r="M43" i="2"/>
  <c r="P26" i="1"/>
  <c r="W29" i="1"/>
  <c r="W17" i="1"/>
  <c r="Y7" i="1"/>
  <c r="X7" i="1"/>
  <c r="W4" i="1"/>
  <c r="Z4" i="1" s="1"/>
  <c r="T15" i="4"/>
  <c r="T23" i="4"/>
  <c r="W23" i="4" s="1"/>
  <c r="V24" i="4"/>
  <c r="U24" i="4"/>
  <c r="T10" i="6"/>
  <c r="S16" i="6"/>
  <c r="N22" i="6"/>
  <c r="W22" i="6"/>
  <c r="M22" i="6"/>
  <c r="Z16" i="7"/>
  <c r="Y16" i="7"/>
  <c r="Z12" i="7"/>
  <c r="X22" i="7"/>
  <c r="Z19" i="7"/>
  <c r="W13" i="7"/>
  <c r="Y12" i="7" s="1"/>
  <c r="W17" i="7"/>
  <c r="X16" i="7" s="1"/>
  <c r="W15" i="7"/>
  <c r="X12" i="7" s="1"/>
  <c r="R10" i="5"/>
  <c r="Q10" i="5"/>
  <c r="P17" i="8"/>
  <c r="AA17" i="8" s="1"/>
  <c r="X17" i="8"/>
  <c r="Z15" i="8" s="1"/>
  <c r="AA9" i="8"/>
  <c r="Q9" i="8"/>
  <c r="R9" i="8"/>
  <c r="Q3" i="8"/>
  <c r="R3" i="8"/>
  <c r="N22" i="5"/>
  <c r="P25" i="5"/>
  <c r="R25" i="5" s="1"/>
  <c r="N40" i="5"/>
  <c r="P40" i="5"/>
  <c r="AA16" i="8"/>
  <c r="R18" i="5"/>
  <c r="Q18" i="5"/>
  <c r="W40" i="5"/>
  <c r="X41" i="5"/>
  <c r="AA41" i="5" s="1"/>
  <c r="P3" i="7"/>
  <c r="Z3" i="7"/>
  <c r="Q9" i="7"/>
  <c r="W9" i="7"/>
  <c r="U12" i="7"/>
  <c r="W18" i="8"/>
  <c r="W21" i="8"/>
  <c r="X9" i="8"/>
  <c r="M40" i="5"/>
  <c r="N12" i="8"/>
  <c r="AA23" i="8"/>
  <c r="AA15" i="8"/>
  <c r="AC15" i="8" s="1"/>
  <c r="AA7" i="8"/>
  <c r="M10" i="1"/>
  <c r="P23" i="5"/>
  <c r="X23" i="5"/>
  <c r="Q3" i="7"/>
  <c r="X3" i="8"/>
  <c r="V9" i="8"/>
  <c r="Y21" i="8"/>
  <c r="N3" i="5"/>
  <c r="P5" i="5"/>
  <c r="AA5" i="5" s="1"/>
  <c r="R30" i="5"/>
  <c r="Q30" i="5"/>
  <c r="AA30" i="5"/>
  <c r="AA16" i="5"/>
  <c r="M15" i="8"/>
  <c r="AA22" i="8"/>
  <c r="AB21" i="8" s="1"/>
  <c r="AA14" i="8"/>
  <c r="AA6" i="8"/>
  <c r="Q6" i="8"/>
  <c r="R6" i="8"/>
  <c r="M19" i="7"/>
  <c r="AA22" i="5"/>
  <c r="R22" i="5"/>
  <c r="Q22" i="5"/>
  <c r="R33" i="5"/>
  <c r="Q33" i="5"/>
  <c r="T7" i="6"/>
  <c r="T16" i="6"/>
  <c r="X32" i="5"/>
  <c r="AA32" i="5" s="1"/>
  <c r="P22" i="7"/>
  <c r="W9" i="8"/>
  <c r="X8" i="8"/>
  <c r="AA8" i="8" s="1"/>
  <c r="P6" i="7"/>
  <c r="P45" i="5"/>
  <c r="X45" i="5"/>
  <c r="AA45" i="5" s="1"/>
  <c r="AA15" i="5"/>
  <c r="R15" i="5"/>
  <c r="Q15" i="5"/>
  <c r="N15" i="8"/>
  <c r="R21" i="8"/>
  <c r="AA21" i="8"/>
  <c r="Q21" i="8"/>
  <c r="AA13" i="8"/>
  <c r="M3" i="8"/>
  <c r="M29" i="1"/>
  <c r="R6" i="5"/>
  <c r="Q6" i="5"/>
  <c r="P23" i="1"/>
  <c r="X40" i="5"/>
  <c r="Z4" i="7"/>
  <c r="Z10" i="7"/>
  <c r="V15" i="8"/>
  <c r="R3" i="5"/>
  <c r="Q3" i="5"/>
  <c r="X44" i="5"/>
  <c r="Y43" i="5" s="1"/>
  <c r="P44" i="5"/>
  <c r="M6" i="8"/>
  <c r="AA20" i="8"/>
  <c r="AA12" i="8"/>
  <c r="Q12" i="8"/>
  <c r="R12" i="8"/>
  <c r="N3" i="8"/>
  <c r="M9" i="7"/>
  <c r="R46" i="5"/>
  <c r="Q46" i="5"/>
  <c r="Q23" i="1"/>
  <c r="W10" i="5"/>
  <c r="X11" i="5"/>
  <c r="AA11" i="5" s="1"/>
  <c r="N19" i="6"/>
  <c r="X10" i="5"/>
  <c r="AA10" i="5" s="1"/>
  <c r="X3" i="7"/>
  <c r="W15" i="8"/>
  <c r="Y6" i="7"/>
  <c r="P43" i="5"/>
  <c r="X43" i="5"/>
  <c r="N6" i="8"/>
  <c r="N18" i="8"/>
  <c r="AA19" i="8"/>
  <c r="AA11" i="8"/>
  <c r="AB9" i="8" s="1"/>
  <c r="AA5" i="8"/>
  <c r="M3" i="1"/>
  <c r="M17" i="1"/>
  <c r="V3" i="8"/>
  <c r="M9" i="8"/>
  <c r="M21" i="8"/>
  <c r="Q18" i="8"/>
  <c r="AA18" i="8"/>
  <c r="AC18" i="8" s="1"/>
  <c r="R18" i="8"/>
  <c r="AA10" i="8"/>
  <c r="AA4" i="8"/>
  <c r="Q26" i="5"/>
  <c r="AB15" i="8"/>
  <c r="N15" i="5"/>
  <c r="M22" i="5"/>
  <c r="Z22" i="5"/>
  <c r="M30" i="5"/>
  <c r="M43" i="5"/>
  <c r="M3" i="5"/>
  <c r="N10" i="5"/>
  <c r="W3" i="5"/>
  <c r="N30" i="5"/>
  <c r="V15" i="5"/>
  <c r="V40" i="5"/>
  <c r="W15" i="5"/>
  <c r="V3" i="5"/>
  <c r="V10" i="5"/>
  <c r="Z15" i="5"/>
  <c r="Y3" i="5"/>
  <c r="Y22" i="5"/>
  <c r="V22" i="5"/>
  <c r="W22" i="5"/>
  <c r="V30" i="5"/>
  <c r="M10" i="5"/>
  <c r="W30" i="5"/>
  <c r="M15" i="5"/>
  <c r="N43" i="5"/>
  <c r="Y3" i="4" l="1"/>
  <c r="X3" i="4"/>
  <c r="AB7" i="1"/>
  <c r="AA7" i="1"/>
  <c r="V10" i="6"/>
  <c r="U10" i="6"/>
  <c r="V3" i="4"/>
  <c r="Z3" i="8"/>
  <c r="Y3" i="8"/>
  <c r="Q15" i="8"/>
  <c r="Y9" i="7"/>
  <c r="X9" i="7"/>
  <c r="Z9" i="7"/>
  <c r="AA3" i="8"/>
  <c r="Y29" i="1"/>
  <c r="X29" i="1"/>
  <c r="X10" i="1"/>
  <c r="Y10" i="1"/>
  <c r="Z13" i="7"/>
  <c r="AB12" i="7" s="1"/>
  <c r="X17" i="1"/>
  <c r="Y17" i="1"/>
  <c r="AA19" i="7"/>
  <c r="AB19" i="7"/>
  <c r="U21" i="4"/>
  <c r="V21" i="4"/>
  <c r="X15" i="4"/>
  <c r="Y15" i="4"/>
  <c r="AA12" i="7"/>
  <c r="AB12" i="8"/>
  <c r="AC12" i="8"/>
  <c r="U16" i="6"/>
  <c r="W16" i="6"/>
  <c r="V16" i="6"/>
  <c r="AA23" i="5"/>
  <c r="AB3" i="7"/>
  <c r="AA3" i="7"/>
  <c r="AA40" i="5"/>
  <c r="AB40" i="5" s="1"/>
  <c r="R40" i="5"/>
  <c r="Q40" i="5"/>
  <c r="AB16" i="7"/>
  <c r="AA16" i="7"/>
  <c r="W21" i="4"/>
  <c r="W10" i="6"/>
  <c r="AA44" i="5"/>
  <c r="R15" i="8"/>
  <c r="X27" i="4"/>
  <c r="Y27" i="4"/>
  <c r="AB18" i="8"/>
  <c r="U7" i="6"/>
  <c r="W7" i="6"/>
  <c r="V7" i="6"/>
  <c r="AC9" i="8"/>
  <c r="V15" i="4"/>
  <c r="U15" i="4"/>
  <c r="U27" i="4"/>
  <c r="V27" i="4"/>
  <c r="Y15" i="8"/>
  <c r="U3" i="6"/>
  <c r="V3" i="6"/>
  <c r="Y23" i="1"/>
  <c r="X23" i="1"/>
  <c r="Z23" i="1"/>
  <c r="Y6" i="8"/>
  <c r="Z6" i="8"/>
  <c r="AA10" i="1"/>
  <c r="AB10" i="1"/>
  <c r="Z43" i="5"/>
  <c r="X3" i="6"/>
  <c r="Y3" i="6"/>
  <c r="AA43" i="5"/>
  <c r="AC43" i="5" s="1"/>
  <c r="R43" i="5"/>
  <c r="Q43" i="5"/>
  <c r="Z30" i="5"/>
  <c r="AC21" i="8"/>
  <c r="AB6" i="8"/>
  <c r="AC6" i="8"/>
  <c r="Z9" i="8"/>
  <c r="Y9" i="8"/>
  <c r="Y22" i="6"/>
  <c r="X22" i="6"/>
  <c r="Z29" i="1"/>
  <c r="Y19" i="6"/>
  <c r="X19" i="6"/>
  <c r="X3" i="1"/>
  <c r="Z3" i="1"/>
  <c r="Y3" i="1"/>
  <c r="Z17" i="1"/>
  <c r="Y10" i="5"/>
  <c r="Y15" i="5"/>
  <c r="AB22" i="5"/>
  <c r="AC10" i="5"/>
  <c r="Y30" i="5"/>
  <c r="Y40" i="5"/>
  <c r="AB43" i="5"/>
  <c r="Z40" i="5"/>
  <c r="AC22" i="5"/>
  <c r="Z10" i="5"/>
  <c r="AB30" i="5"/>
  <c r="AC30" i="5"/>
  <c r="AC15" i="5"/>
  <c r="AB15" i="5"/>
  <c r="AB10" i="5"/>
  <c r="AB3" i="5"/>
  <c r="AB3" i="1" l="1"/>
  <c r="AA3" i="1"/>
  <c r="AA17" i="1"/>
  <c r="AB17" i="1"/>
  <c r="AA23" i="1"/>
  <c r="AB23" i="1"/>
  <c r="AA9" i="7"/>
  <c r="AB9" i="7"/>
  <c r="Y10" i="6"/>
  <c r="X10" i="6"/>
  <c r="Y7" i="6"/>
  <c r="X7" i="6"/>
  <c r="X21" i="4"/>
  <c r="Y21" i="4"/>
  <c r="AB29" i="1"/>
  <c r="AA29" i="1"/>
  <c r="AC3" i="8"/>
  <c r="AB3" i="8"/>
  <c r="AC40" i="5"/>
  <c r="Y16" i="6"/>
  <c r="X16" i="6"/>
</calcChain>
</file>

<file path=xl/sharedStrings.xml><?xml version="1.0" encoding="utf-8"?>
<sst xmlns="http://schemas.openxmlformats.org/spreadsheetml/2006/main" count="521" uniqueCount="115">
  <si>
    <t>MPD</t>
  </si>
  <si>
    <t>TMC</t>
  </si>
  <si>
    <t>Modif.</t>
  </si>
  <si>
    <t>Membrane</t>
  </si>
  <si>
    <t>pH of MPD</t>
  </si>
  <si>
    <t>Substrate</t>
  </si>
  <si>
    <t>Weight (g)</t>
  </si>
  <si>
    <t>Permeability</t>
  </si>
  <si>
    <t>Cond.bulk</t>
  </si>
  <si>
    <t>Cond.P</t>
  </si>
  <si>
    <t>Rejection</t>
  </si>
  <si>
    <t>Average</t>
  </si>
  <si>
    <t>EB</t>
  </si>
  <si>
    <t>PS (Yao)</t>
  </si>
  <si>
    <t>-</t>
  </si>
  <si>
    <t>Pressure (bar)</t>
  </si>
  <si>
    <t>pH5</t>
  </si>
  <si>
    <t>pH6</t>
  </si>
  <si>
    <t>pH9</t>
  </si>
  <si>
    <t>pH10</t>
  </si>
  <si>
    <t>NaCl</t>
  </si>
  <si>
    <t>1g/L</t>
  </si>
  <si>
    <t>Condition (wt% of MPD and TMC)</t>
  </si>
  <si>
    <t>2g/L</t>
  </si>
  <si>
    <t>1%   (2min)</t>
  </si>
  <si>
    <t>0.05% (1min)</t>
  </si>
  <si>
    <t>50℃ water bath</t>
  </si>
  <si>
    <t>10% PAN    ESpray</t>
  </si>
  <si>
    <t>5s</t>
  </si>
  <si>
    <t>30s</t>
  </si>
  <si>
    <t>1min</t>
  </si>
  <si>
    <t>15.5 (A=11.96)</t>
  </si>
  <si>
    <t>origin</t>
  </si>
  <si>
    <t>Sampl. (min)</t>
  </si>
  <si>
    <t>0.1% (1min)</t>
  </si>
  <si>
    <t>2min</t>
  </si>
  <si>
    <t>0.2% (1min)</t>
  </si>
  <si>
    <t>MP005</t>
  </si>
  <si>
    <t>30min</t>
  </si>
  <si>
    <t>10s</t>
  </si>
  <si>
    <t>10 (A=42)</t>
  </si>
  <si>
    <t>pH 4</t>
  </si>
  <si>
    <t>pH 5</t>
  </si>
  <si>
    <t>pH 11</t>
  </si>
  <si>
    <t>pH 12.5</t>
  </si>
  <si>
    <t>pH 6.5</t>
  </si>
  <si>
    <t>0.1g/L Al2O3 Nano    ESpray</t>
  </si>
  <si>
    <t>Origin</t>
  </si>
  <si>
    <t>10min</t>
  </si>
  <si>
    <t>Al2O3 Nano    Into MPD</t>
  </si>
  <si>
    <t>0.01 g/L</t>
  </si>
  <si>
    <t>0.1 g/L</t>
  </si>
  <si>
    <t>15.5 (A=11.96) YangZhe</t>
  </si>
  <si>
    <t>pH 9-1 (Origin)</t>
  </si>
  <si>
    <t>pH 10.3</t>
  </si>
  <si>
    <t>pH 11.3</t>
  </si>
  <si>
    <t>0.05 g/L</t>
  </si>
  <si>
    <t>PS (Yao) 0106</t>
  </si>
  <si>
    <t>PS (Yao) 0530</t>
  </si>
  <si>
    <t>0.005 g/L</t>
  </si>
  <si>
    <t>No.</t>
  </si>
  <si>
    <t>pH 6.3</t>
  </si>
  <si>
    <t>0.01g/L</t>
  </si>
  <si>
    <t>PS (Yao) 0831</t>
  </si>
  <si>
    <t>A        9.11</t>
  </si>
  <si>
    <t>2%   (2min)</t>
  </si>
  <si>
    <t>A Fresh Start…🌼</t>
  </si>
  <si>
    <t>B        9.11</t>
  </si>
  <si>
    <t>A             9.13</t>
  </si>
  <si>
    <t>A             9.20</t>
  </si>
  <si>
    <t>0.02g/L</t>
  </si>
  <si>
    <t>0.05g/L</t>
  </si>
  <si>
    <t>A        9.13</t>
  </si>
  <si>
    <t>Al2O3 Nano    抽滤</t>
  </si>
  <si>
    <t>A        9.19</t>
  </si>
  <si>
    <t>1 ppm</t>
  </si>
  <si>
    <t>2.5 ppm</t>
  </si>
  <si>
    <t>pH 4.5</t>
  </si>
  <si>
    <t>B</t>
  </si>
  <si>
    <t>A/B</t>
  </si>
  <si>
    <t>Eb</t>
  </si>
  <si>
    <t>Permeability A</t>
  </si>
  <si>
    <t>R</t>
  </si>
  <si>
    <t>A</t>
  </si>
  <si>
    <t>pH</t>
  </si>
  <si>
    <t xml:space="preserve"> pH 4.0</t>
  </si>
  <si>
    <t>pH 5.0</t>
  </si>
  <si>
    <t>15.5     (A=11.96)</t>
  </si>
  <si>
    <t>A             9.27</t>
  </si>
  <si>
    <t>10ppm Tween&amp; pH of MPD</t>
  </si>
  <si>
    <t>A             9.28</t>
  </si>
  <si>
    <t>B            10.3</t>
  </si>
  <si>
    <t>B            10.4</t>
  </si>
  <si>
    <t>pH 9.3 (Origin)</t>
  </si>
  <si>
    <t>pH 9.6 (Origin)</t>
  </si>
  <si>
    <t>D            10.22</t>
  </si>
  <si>
    <t>D            10.21</t>
  </si>
  <si>
    <t>C           10.9</t>
  </si>
  <si>
    <t>0.1% (1min) 新TMC</t>
  </si>
  <si>
    <t>O</t>
  </si>
  <si>
    <t>C</t>
  </si>
  <si>
    <t>N</t>
  </si>
  <si>
    <t>Cl</t>
  </si>
  <si>
    <t>C/O</t>
  </si>
  <si>
    <t>C/N</t>
  </si>
  <si>
    <t>O/N</t>
  </si>
  <si>
    <t>O/N (Cl)</t>
  </si>
  <si>
    <t>5ppm Tween&amp; pH of MPD</t>
  </si>
  <si>
    <t>Flux</t>
  </si>
  <si>
    <t>N-C=O</t>
  </si>
  <si>
    <t>O-C=O</t>
  </si>
  <si>
    <t>N-C=O%</t>
  </si>
  <si>
    <t>O-C=O%</t>
  </si>
  <si>
    <t xml:space="preserve">Calibrated </t>
  </si>
  <si>
    <t>Calibrated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</si>
</sst>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2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6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4E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2F75B5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rgb="FF44546A"/>
        <bgColor rgb="FF000000"/>
      </patternFill>
    </fill>
    <fill>
      <patternFill patternType="solid">
        <fgColor rgb="FF1F4E78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ACB9CA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757171"/>
        <bgColor rgb="FF000000"/>
      </patternFill>
    </fill>
    <fill>
      <patternFill patternType="solid">
        <fgColor rgb="FF375623"/>
        <bgColor rgb="FF000000"/>
      </patternFill>
    </fill>
    <fill>
      <patternFill patternType="solid">
        <fgColor rgb="FF161616"/>
        <bgColor rgb="FF000000"/>
      </patternFill>
    </fill>
    <fill>
      <patternFill patternType="solid">
        <fgColor rgb="FF0D0D0D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0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7">
    <xf numFmtId="0" fontId="0" fillId="0" borderId="0" xfId="0"/>
    <xf numFmtId="0" fontId="1" fillId="0" borderId="0" xfId="0" applyFont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1" fillId="12" borderId="0" xfId="0" applyNumberFormat="1" applyFont="1" applyFill="1" applyAlignment="1">
      <alignment horizontal="center" vertical="center"/>
    </xf>
    <xf numFmtId="1" fontId="1" fillId="12" borderId="0" xfId="0" applyNumberFormat="1" applyFont="1" applyFill="1" applyAlignment="1">
      <alignment horizontal="center" vertical="center"/>
    </xf>
    <xf numFmtId="164" fontId="1" fillId="1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15" borderId="0" xfId="0" applyNumberFormat="1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165" fontId="5" fillId="20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1" borderId="0" xfId="0" applyFont="1" applyFill="1" applyAlignment="1">
      <alignment horizontal="center" vertical="center"/>
    </xf>
    <xf numFmtId="0" fontId="1" fillId="20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5" fillId="21" borderId="0" xfId="0" applyNumberFormat="1" applyFont="1" applyFill="1" applyAlignment="1">
      <alignment horizontal="center" vertical="center"/>
    </xf>
    <xf numFmtId="164" fontId="5" fillId="20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21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29" borderId="0" xfId="0" applyFont="1" applyFill="1" applyAlignment="1">
      <alignment horizontal="center" vertical="center"/>
    </xf>
    <xf numFmtId="164" fontId="2" fillId="29" borderId="0" xfId="0" applyNumberFormat="1" applyFont="1" applyFill="1" applyAlignment="1">
      <alignment horizontal="center" vertical="center"/>
    </xf>
    <xf numFmtId="164" fontId="2" fillId="20" borderId="0" xfId="0" applyNumberFormat="1" applyFont="1" applyFill="1" applyAlignment="1">
      <alignment horizontal="center" vertical="center"/>
    </xf>
    <xf numFmtId="1" fontId="2" fillId="29" borderId="0" xfId="0" applyNumberFormat="1" applyFont="1" applyFill="1" applyAlignment="1">
      <alignment horizontal="center" vertical="center"/>
    </xf>
    <xf numFmtId="165" fontId="2" fillId="29" borderId="0" xfId="0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3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8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4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5" fillId="45" borderId="0" xfId="0" applyFont="1" applyFill="1" applyAlignment="1">
      <alignment horizontal="center" vertical="center"/>
    </xf>
    <xf numFmtId="164" fontId="5" fillId="45" borderId="0" xfId="0" applyNumberFormat="1" applyFont="1" applyFill="1" applyAlignment="1">
      <alignment horizontal="center" vertical="center"/>
    </xf>
    <xf numFmtId="165" fontId="5" fillId="45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53" borderId="0" xfId="0" applyFont="1" applyFill="1" applyAlignment="1">
      <alignment horizontal="center" vertical="center" wrapText="1"/>
    </xf>
    <xf numFmtId="0" fontId="8" fillId="54" borderId="0" xfId="0" applyFont="1" applyFill="1" applyAlignment="1">
      <alignment horizontal="center" vertical="center" wrapText="1"/>
    </xf>
    <xf numFmtId="0" fontId="8" fillId="41" borderId="0" xfId="0" applyFont="1" applyFill="1" applyAlignment="1">
      <alignment horizontal="center" vertical="center" wrapText="1"/>
    </xf>
    <xf numFmtId="0" fontId="8" fillId="55" borderId="0" xfId="0" applyFont="1" applyFill="1" applyAlignment="1">
      <alignment horizontal="center" vertical="center"/>
    </xf>
    <xf numFmtId="0" fontId="8" fillId="56" borderId="0" xfId="0" applyFont="1" applyFill="1" applyAlignment="1">
      <alignment horizontal="center" vertical="center" wrapText="1"/>
    </xf>
    <xf numFmtId="0" fontId="8" fillId="57" borderId="0" xfId="0" applyFont="1" applyFill="1" applyAlignment="1">
      <alignment horizontal="center" vertical="center"/>
    </xf>
    <xf numFmtId="0" fontId="8" fillId="58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wrapText="1"/>
    </xf>
    <xf numFmtId="165" fontId="0" fillId="0" borderId="0" xfId="0" applyNumberFormat="1"/>
    <xf numFmtId="2" fontId="0" fillId="0" borderId="0" xfId="0" applyNumberForma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14" borderId="0" xfId="0" applyNumberFormat="1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164" fontId="1" fillId="1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1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164" fontId="1" fillId="14" borderId="0" xfId="0" applyNumberFormat="1" applyFont="1" applyFill="1" applyAlignment="1">
      <alignment horizontal="center" vertical="center"/>
    </xf>
    <xf numFmtId="165" fontId="1" fillId="14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" fillId="14" borderId="0" xfId="0" applyFont="1" applyFill="1" applyAlignment="1">
      <alignment horizontal="center" vertical="center" wrapText="1"/>
    </xf>
    <xf numFmtId="2" fontId="1" fillId="14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5" fillId="12" borderId="0" xfId="0" applyFont="1" applyFill="1" applyAlignment="1">
      <alignment horizontal="center" vertical="center"/>
    </xf>
    <xf numFmtId="164" fontId="5" fillId="12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11" borderId="0" xfId="0" applyNumberFormat="1" applyFont="1" applyFill="1" applyAlignment="1">
      <alignment horizontal="center" vertical="center"/>
    </xf>
    <xf numFmtId="165" fontId="1" fillId="11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1" fillId="31" borderId="0" xfId="0" applyNumberFormat="1" applyFont="1" applyFill="1" applyBorder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0" fontId="5" fillId="59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24" borderId="0" xfId="0" applyFont="1" applyFill="1" applyAlignment="1">
      <alignment horizontal="center" vertical="center" wrapText="1"/>
    </xf>
    <xf numFmtId="2" fontId="1" fillId="11" borderId="0" xfId="0" applyNumberFormat="1" applyFont="1" applyFill="1" applyBorder="1" applyAlignment="1">
      <alignment horizontal="center" vertical="center"/>
    </xf>
    <xf numFmtId="165" fontId="1" fillId="11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14" borderId="0" xfId="0" applyFont="1" applyFill="1" applyAlignment="1">
      <alignment horizontal="center" vertical="center" wrapText="1"/>
    </xf>
    <xf numFmtId="164" fontId="5" fillId="14" borderId="0" xfId="0" applyNumberFormat="1" applyFont="1" applyFill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5" fillId="39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" fillId="14" borderId="0" xfId="0" applyNumberFormat="1" applyFont="1" applyFill="1" applyAlignment="1">
      <alignment horizontal="center" vertical="center" wrapText="1"/>
    </xf>
    <xf numFmtId="2" fontId="1" fillId="17" borderId="0" xfId="0" applyNumberFormat="1" applyFont="1" applyFill="1" applyBorder="1" applyAlignment="1">
      <alignment horizontal="center" vertical="center"/>
    </xf>
    <xf numFmtId="165" fontId="1" fillId="17" borderId="0" xfId="0" applyNumberFormat="1" applyFont="1" applyFill="1" applyBorder="1" applyAlignment="1">
      <alignment horizontal="center" vertical="center"/>
    </xf>
    <xf numFmtId="0" fontId="5" fillId="40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18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2" fillId="18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8" fillId="46" borderId="0" xfId="0" applyFont="1" applyFill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2" fontId="2" fillId="18" borderId="0" xfId="0" applyNumberFormat="1" applyFont="1" applyFill="1" applyBorder="1" applyAlignment="1">
      <alignment horizontal="center" vertical="center"/>
    </xf>
    <xf numFmtId="165" fontId="2" fillId="18" borderId="0" xfId="0" applyNumberFormat="1" applyFont="1" applyFill="1" applyBorder="1" applyAlignment="1">
      <alignment horizontal="center" vertical="center"/>
    </xf>
    <xf numFmtId="165" fontId="1" fillId="31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46" borderId="0" xfId="0" applyFont="1" applyFill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59" borderId="0" xfId="0" applyFont="1" applyFill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165" fontId="1" fillId="31" borderId="0" xfId="0" applyNumberFormat="1" applyFont="1" applyFill="1" applyBorder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5" fillId="59" borderId="0" xfId="0" applyFont="1" applyFill="1" applyAlignment="1">
      <alignment horizontal="center" vertical="center" wrapText="1"/>
    </xf>
    <xf numFmtId="0" fontId="5" fillId="39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2" fontId="1" fillId="17" borderId="0" xfId="0" applyNumberFormat="1" applyFont="1" applyFill="1" applyBorder="1" applyAlignment="1">
      <alignment horizontal="center" vertical="center"/>
    </xf>
    <xf numFmtId="165" fontId="1" fillId="17" borderId="0" xfId="0" applyNumberFormat="1" applyFont="1" applyFill="1" applyBorder="1" applyAlignment="1">
      <alignment horizontal="center" vertical="center"/>
    </xf>
    <xf numFmtId="0" fontId="5" fillId="24" borderId="0" xfId="0" applyFont="1" applyFill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center"/>
    </xf>
    <xf numFmtId="2" fontId="1" fillId="11" borderId="0" xfId="0" applyNumberFormat="1" applyFont="1" applyFill="1" applyBorder="1" applyAlignment="1">
      <alignment horizontal="center" vertical="center"/>
    </xf>
    <xf numFmtId="165" fontId="1" fillId="11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5" fillId="40" borderId="0" xfId="0" applyFont="1" applyFill="1" applyAlignment="1">
      <alignment horizontal="center" vertical="center" wrapText="1"/>
    </xf>
    <xf numFmtId="0" fontId="5" fillId="39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18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1" fillId="11" borderId="0" xfId="0" applyNumberFormat="1" applyFont="1" applyFill="1" applyBorder="1" applyAlignment="1">
      <alignment horizontal="center" vertical="center"/>
    </xf>
    <xf numFmtId="165" fontId="1" fillId="31" borderId="0" xfId="0" applyNumberFormat="1" applyFont="1" applyFill="1" applyBorder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165" fontId="1" fillId="11" borderId="0" xfId="0" applyNumberFormat="1" applyFont="1" applyFill="1" applyBorder="1" applyAlignment="1">
      <alignment horizontal="center" vertical="center"/>
    </xf>
    <xf numFmtId="165" fontId="2" fillId="18" borderId="0" xfId="0" applyNumberFormat="1" applyFont="1" applyFill="1" applyBorder="1" applyAlignment="1">
      <alignment horizontal="center" vertical="center"/>
    </xf>
    <xf numFmtId="0" fontId="5" fillId="24" borderId="0" xfId="0" applyFont="1" applyFill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59" borderId="0" xfId="0" applyFont="1" applyFill="1" applyAlignment="1">
      <alignment horizontal="center" vertical="center" wrapText="1"/>
    </xf>
    <xf numFmtId="0" fontId="8" fillId="46" borderId="0" xfId="0" applyFont="1" applyFill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17" borderId="0" xfId="0" applyNumberFormat="1" applyFont="1" applyFill="1" applyBorder="1" applyAlignment="1">
      <alignment horizontal="center" vertical="center"/>
    </xf>
    <xf numFmtId="165" fontId="1" fillId="17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5" fillId="40" borderId="0" xfId="0" applyFont="1" applyFill="1" applyAlignment="1">
      <alignment horizontal="center" vertical="center" wrapText="1"/>
    </xf>
    <xf numFmtId="0" fontId="5" fillId="39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" fillId="17" borderId="0" xfId="0" applyNumberFormat="1" applyFont="1" applyFill="1" applyBorder="1" applyAlignment="1">
      <alignment horizontal="center" vertical="center"/>
    </xf>
    <xf numFmtId="165" fontId="1" fillId="17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40" borderId="0" xfId="0" applyFont="1" applyFill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2" fontId="1" fillId="21" borderId="0" xfId="0" applyNumberFormat="1" applyFont="1" applyFill="1" applyBorder="1" applyAlignment="1">
      <alignment horizontal="center" vertical="center"/>
    </xf>
    <xf numFmtId="165" fontId="1" fillId="21" borderId="0" xfId="0" applyNumberFormat="1" applyFont="1" applyFill="1" applyBorder="1" applyAlignment="1">
      <alignment horizontal="center" vertical="center"/>
    </xf>
    <xf numFmtId="0" fontId="5" fillId="38" borderId="0" xfId="0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17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1" fillId="17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" fillId="21" borderId="0" xfId="0" applyNumberFormat="1" applyFont="1" applyFill="1" applyBorder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2" fontId="2" fillId="18" borderId="0" xfId="0" applyNumberFormat="1" applyFont="1" applyFill="1" applyBorder="1" applyAlignment="1">
      <alignment horizontal="center" vertical="center"/>
    </xf>
    <xf numFmtId="2" fontId="1" fillId="17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8" fillId="46" borderId="0" xfId="0" applyFont="1" applyFill="1" applyAlignment="1">
      <alignment horizontal="center" vertical="center" wrapText="1"/>
    </xf>
    <xf numFmtId="164" fontId="8" fillId="50" borderId="0" xfId="0" applyNumberFormat="1" applyFont="1" applyFill="1" applyAlignment="1">
      <alignment horizontal="center" vertical="center" wrapText="1"/>
    </xf>
    <xf numFmtId="2" fontId="2" fillId="27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17" borderId="0" xfId="0" applyNumberFormat="1" applyFont="1" applyFill="1" applyBorder="1" applyAlignment="1">
      <alignment horizontal="center" vertical="center"/>
    </xf>
    <xf numFmtId="2" fontId="1" fillId="22" borderId="0" xfId="0" applyNumberFormat="1" applyFont="1" applyFill="1" applyBorder="1" applyAlignment="1">
      <alignment horizontal="center" vertical="center"/>
    </xf>
    <xf numFmtId="2" fontId="2" fillId="18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9" fontId="1" fillId="14" borderId="0" xfId="0" applyNumberFormat="1" applyFont="1" applyFill="1" applyAlignment="1">
      <alignment horizontal="center" vertical="center" wrapText="1"/>
    </xf>
    <xf numFmtId="0" fontId="5" fillId="25" borderId="0" xfId="0" applyFont="1" applyFill="1" applyAlignment="1">
      <alignment horizontal="center" vertical="center" wrapText="1"/>
    </xf>
    <xf numFmtId="0" fontId="5" fillId="26" borderId="0" xfId="0" applyFont="1" applyFill="1" applyAlignment="1">
      <alignment horizontal="center" vertical="center" wrapText="1"/>
    </xf>
    <xf numFmtId="0" fontId="5" fillId="36" borderId="0" xfId="0" applyFont="1" applyFill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2" fontId="1" fillId="11" borderId="0" xfId="0" applyNumberFormat="1" applyFont="1" applyFill="1" applyBorder="1" applyAlignment="1">
      <alignment horizontal="center" vertical="center"/>
    </xf>
    <xf numFmtId="164" fontId="1" fillId="33" borderId="0" xfId="0" applyNumberFormat="1" applyFont="1" applyFill="1" applyAlignment="1">
      <alignment horizontal="center" vertical="center" wrapText="1"/>
    </xf>
    <xf numFmtId="2" fontId="1" fillId="11" borderId="0" xfId="0" applyNumberFormat="1" applyFont="1" applyFill="1" applyAlignment="1">
      <alignment horizontal="center" vertical="center"/>
    </xf>
    <xf numFmtId="2" fontId="1" fillId="20" borderId="0" xfId="0" applyNumberFormat="1" applyFont="1" applyFill="1" applyAlignment="1">
      <alignment horizontal="center" vertical="center"/>
    </xf>
    <xf numFmtId="2" fontId="1" fillId="21" borderId="0" xfId="0" applyNumberFormat="1" applyFont="1" applyFill="1" applyAlignment="1">
      <alignment horizontal="center" vertical="center"/>
    </xf>
    <xf numFmtId="164" fontId="2" fillId="27" borderId="0" xfId="0" applyNumberFormat="1" applyFont="1" applyFill="1" applyAlignment="1">
      <alignment horizontal="center" vertical="center" wrapText="1"/>
    </xf>
    <xf numFmtId="2" fontId="1" fillId="33" borderId="0" xfId="0" applyNumberFormat="1" applyFont="1" applyFill="1" applyAlignment="1">
      <alignment horizontal="center" vertical="center"/>
    </xf>
    <xf numFmtId="165" fontId="2" fillId="28" borderId="0" xfId="0" applyNumberFormat="1" applyFont="1" applyFill="1" applyAlignment="1">
      <alignment horizontal="center" vertical="center"/>
    </xf>
    <xf numFmtId="2" fontId="2" fillId="27" borderId="0" xfId="0" applyNumberFormat="1" applyFont="1" applyFill="1" applyAlignment="1">
      <alignment horizontal="center" vertical="center"/>
    </xf>
    <xf numFmtId="164" fontId="1" fillId="12" borderId="0" xfId="0" applyNumberFormat="1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2" fontId="2" fillId="18" borderId="0" xfId="0" applyNumberFormat="1" applyFont="1" applyFill="1" applyAlignment="1">
      <alignment horizontal="center" vertical="center"/>
    </xf>
    <xf numFmtId="2" fontId="1" fillId="31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17" borderId="0" xfId="0" applyNumberFormat="1" applyFont="1" applyFill="1" applyAlignment="1">
      <alignment horizontal="center" vertical="center"/>
    </xf>
    <xf numFmtId="2" fontId="1" fillId="22" borderId="0" xfId="0" applyNumberFormat="1" applyFont="1" applyFill="1" applyAlignment="1">
      <alignment horizontal="center" vertical="center"/>
    </xf>
    <xf numFmtId="165" fontId="1" fillId="31" borderId="0" xfId="0" applyNumberFormat="1" applyFont="1" applyFill="1" applyBorder="1" applyAlignment="1">
      <alignment horizontal="center" vertical="center"/>
    </xf>
    <xf numFmtId="2" fontId="1" fillId="31" borderId="0" xfId="0" applyNumberFormat="1" applyFont="1" applyFill="1" applyBorder="1" applyAlignment="1">
      <alignment horizontal="center" vertical="center"/>
    </xf>
    <xf numFmtId="2" fontId="1" fillId="20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1" fillId="11" borderId="0" xfId="0" applyNumberFormat="1" applyFont="1" applyFill="1" applyBorder="1" applyAlignment="1">
      <alignment horizontal="center" vertical="center"/>
    </xf>
    <xf numFmtId="9" fontId="1" fillId="3" borderId="0" xfId="0" applyNumberFormat="1" applyFont="1" applyFill="1" applyAlignment="1">
      <alignment horizontal="center" vertical="center" wrapText="1"/>
    </xf>
    <xf numFmtId="165" fontId="1" fillId="21" borderId="0" xfId="0" applyNumberFormat="1" applyFont="1" applyFill="1" applyBorder="1" applyAlignment="1">
      <alignment horizontal="center" vertical="center"/>
    </xf>
    <xf numFmtId="165" fontId="1" fillId="20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Alignment="1">
      <alignment horizontal="center" vertical="center"/>
    </xf>
    <xf numFmtId="165" fontId="2" fillId="18" borderId="0" xfId="0" applyNumberFormat="1" applyFont="1" applyFill="1" applyBorder="1" applyAlignment="1">
      <alignment horizontal="center" vertical="center"/>
    </xf>
    <xf numFmtId="165" fontId="1" fillId="17" borderId="0" xfId="0" applyNumberFormat="1" applyFont="1" applyFill="1" applyBorder="1" applyAlignment="1">
      <alignment horizontal="center" vertical="center"/>
    </xf>
    <xf numFmtId="0" fontId="2" fillId="18" borderId="0" xfId="0" applyFont="1" applyFill="1" applyAlignment="1">
      <alignment horizontal="center" vertical="center" wrapText="1"/>
    </xf>
    <xf numFmtId="0" fontId="5" fillId="24" borderId="0" xfId="0" applyFont="1" applyFill="1" applyAlignment="1">
      <alignment horizontal="center" vertical="center" wrapText="1"/>
    </xf>
    <xf numFmtId="165" fontId="1" fillId="22" borderId="0" xfId="0" applyNumberFormat="1" applyFont="1" applyFill="1" applyBorder="1" applyAlignment="1">
      <alignment horizontal="center" vertical="center"/>
    </xf>
    <xf numFmtId="0" fontId="5" fillId="48" borderId="0" xfId="0" applyFont="1" applyFill="1" applyAlignment="1">
      <alignment horizontal="center" vertical="center" wrapText="1"/>
    </xf>
    <xf numFmtId="0" fontId="5" fillId="35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center" vertical="center" wrapText="1"/>
    </xf>
    <xf numFmtId="1" fontId="1" fillId="12" borderId="0" xfId="0" applyNumberFormat="1" applyFont="1" applyFill="1" applyAlignment="1">
      <alignment horizontal="center" vertical="center"/>
    </xf>
    <xf numFmtId="0" fontId="5" fillId="47" borderId="0" xfId="0" applyFont="1" applyFill="1" applyAlignment="1">
      <alignment horizontal="center" vertical="center" wrapText="1"/>
    </xf>
    <xf numFmtId="2" fontId="1" fillId="21" borderId="0" xfId="0" applyNumberFormat="1" applyFont="1" applyFill="1" applyBorder="1" applyAlignment="1">
      <alignment horizontal="center" vertical="center"/>
    </xf>
    <xf numFmtId="164" fontId="8" fillId="50" borderId="0" xfId="0" applyNumberFormat="1" applyFont="1" applyFill="1" applyAlignment="1">
      <alignment horizontal="center" vertical="center" wrapText="1"/>
    </xf>
    <xf numFmtId="0" fontId="8" fillId="49" borderId="0" xfId="0" applyFont="1" applyFill="1" applyAlignment="1">
      <alignment horizontal="center" vertical="center"/>
    </xf>
    <xf numFmtId="0" fontId="5" fillId="45" borderId="0" xfId="0" applyFont="1" applyFill="1" applyAlignment="1">
      <alignment horizontal="center" vertical="center" wrapText="1"/>
    </xf>
    <xf numFmtId="2" fontId="8" fillId="50" borderId="0" xfId="0" applyNumberFormat="1" applyFont="1" applyFill="1" applyAlignment="1">
      <alignment horizontal="center" vertical="center"/>
    </xf>
    <xf numFmtId="1" fontId="5" fillId="45" borderId="0" xfId="0" applyNumberFormat="1" applyFont="1" applyFill="1" applyAlignment="1">
      <alignment horizontal="center" vertical="center"/>
    </xf>
    <xf numFmtId="164" fontId="5" fillId="45" borderId="0" xfId="0" applyNumberFormat="1" applyFont="1" applyFill="1" applyAlignment="1">
      <alignment horizontal="center" vertical="center"/>
    </xf>
    <xf numFmtId="165" fontId="8" fillId="51" borderId="0" xfId="0" applyNumberFormat="1" applyFont="1" applyFill="1" applyAlignment="1">
      <alignment horizontal="center" vertical="center"/>
    </xf>
    <xf numFmtId="164" fontId="5" fillId="52" borderId="0" xfId="0" applyNumberFormat="1" applyFont="1" applyFill="1" applyAlignment="1">
      <alignment horizontal="center" vertical="center" wrapText="1"/>
    </xf>
    <xf numFmtId="9" fontId="5" fillId="33" borderId="0" xfId="0" applyNumberFormat="1" applyFont="1" applyFill="1" applyAlignment="1">
      <alignment horizontal="center" vertical="center" wrapText="1"/>
    </xf>
    <xf numFmtId="9" fontId="5" fillId="19" borderId="0" xfId="0" applyNumberFormat="1" applyFont="1" applyFill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59" borderId="0" xfId="0" applyFont="1" applyFill="1" applyAlignment="1">
      <alignment horizontal="center" vertical="center" wrapText="1"/>
    </xf>
    <xf numFmtId="2" fontId="5" fillId="52" borderId="0" xfId="0" applyNumberFormat="1" applyFont="1" applyFill="1" applyAlignment="1">
      <alignment horizontal="center" vertical="center"/>
    </xf>
    <xf numFmtId="0" fontId="5" fillId="38" borderId="0" xfId="0" applyFont="1" applyFill="1" applyAlignment="1">
      <alignment horizontal="center" vertical="center" wrapText="1"/>
    </xf>
    <xf numFmtId="0" fontId="5" fillId="39" borderId="0" xfId="0" applyFont="1" applyFill="1" applyAlignment="1">
      <alignment horizontal="center" vertical="center" wrapText="1"/>
    </xf>
    <xf numFmtId="0" fontId="5" fillId="44" borderId="0" xfId="0" applyFont="1" applyFill="1" applyAlignment="1">
      <alignment horizontal="center" vertical="center" wrapText="1"/>
    </xf>
    <xf numFmtId="0" fontId="5" fillId="40" borderId="0" xfId="0" applyFont="1" applyFill="1" applyAlignment="1">
      <alignment horizontal="center" vertical="center" wrapText="1"/>
    </xf>
    <xf numFmtId="0" fontId="5" fillId="41" borderId="0" xfId="0" applyFont="1" applyFill="1" applyAlignment="1">
      <alignment horizontal="center" vertical="center"/>
    </xf>
    <xf numFmtId="0" fontId="8" fillId="46" borderId="0" xfId="0" applyFont="1" applyFill="1" applyAlignment="1">
      <alignment horizontal="center" vertical="center" wrapText="1"/>
    </xf>
    <xf numFmtId="164" fontId="5" fillId="45" borderId="0" xfId="0" applyNumberFormat="1" applyFont="1" applyFill="1" applyAlignment="1">
      <alignment horizontal="center" vertical="center" wrapText="1"/>
    </xf>
    <xf numFmtId="9" fontId="5" fillId="14" borderId="0" xfId="0" applyNumberFormat="1" applyFont="1" applyFill="1" applyAlignment="1">
      <alignment horizontal="center" vertical="center" wrapText="1"/>
    </xf>
    <xf numFmtId="9" fontId="5" fillId="60" borderId="0" xfId="0" applyNumberFormat="1" applyFont="1" applyFill="1" applyAlignment="1">
      <alignment horizontal="center" vertical="center" wrapText="1"/>
    </xf>
    <xf numFmtId="9" fontId="1" fillId="61" borderId="0" xfId="0" applyNumberFormat="1" applyFont="1" applyFill="1" applyAlignment="1">
      <alignment horizontal="center" vertical="center" wrapText="1"/>
    </xf>
    <xf numFmtId="2" fontId="2" fillId="27" borderId="0" xfId="0" applyNumberFormat="1" applyFont="1" applyFill="1" applyAlignment="1">
      <alignment horizontal="center" vertical="center" wrapText="1"/>
    </xf>
    <xf numFmtId="164" fontId="2" fillId="27" borderId="0" xfId="0" applyNumberFormat="1" applyFont="1" applyFill="1" applyAlignment="1">
      <alignment horizontal="center" vertical="center"/>
    </xf>
    <xf numFmtId="164" fontId="5" fillId="44" borderId="0" xfId="0" applyNumberFormat="1" applyFont="1" applyFill="1" applyAlignment="1">
      <alignment horizontal="center" vertical="center"/>
    </xf>
    <xf numFmtId="165" fontId="5" fillId="44" borderId="0" xfId="0" applyNumberFormat="1" applyFont="1" applyFill="1" applyAlignment="1">
      <alignment horizontal="center" vertical="center"/>
    </xf>
    <xf numFmtId="164" fontId="8" fillId="46" borderId="0" xfId="0" applyNumberFormat="1" applyFont="1" applyFill="1" applyAlignment="1">
      <alignment horizontal="center" vertical="center"/>
    </xf>
    <xf numFmtId="165" fontId="8" fillId="46" borderId="0" xfId="0" applyNumberFormat="1" applyFont="1" applyFill="1" applyAlignment="1">
      <alignment horizontal="center" vertical="center"/>
    </xf>
    <xf numFmtId="164" fontId="6" fillId="24" borderId="0" xfId="0" applyNumberFormat="1" applyFont="1" applyFill="1" applyAlignment="1">
      <alignment horizontal="center" vertical="center"/>
    </xf>
    <xf numFmtId="165" fontId="5" fillId="24" borderId="0" xfId="0" applyNumberFormat="1" applyFont="1" applyFill="1" applyAlignment="1">
      <alignment horizontal="center" vertical="center"/>
    </xf>
    <xf numFmtId="164" fontId="5" fillId="39" borderId="0" xfId="0" applyNumberFormat="1" applyFont="1" applyFill="1" applyAlignment="1">
      <alignment horizontal="center" vertical="center"/>
    </xf>
    <xf numFmtId="165" fontId="5" fillId="43" borderId="0" xfId="0" applyNumberFormat="1" applyFont="1" applyFill="1" applyAlignment="1">
      <alignment horizontal="center" vertical="center"/>
    </xf>
    <xf numFmtId="164" fontId="5" fillId="38" borderId="0" xfId="0" applyNumberFormat="1" applyFont="1" applyFill="1" applyAlignment="1">
      <alignment horizontal="center" vertical="center"/>
    </xf>
    <xf numFmtId="165" fontId="5" fillId="38" borderId="0" xfId="0" applyNumberFormat="1" applyFont="1" applyFill="1" applyAlignment="1">
      <alignment horizontal="center" vertical="center"/>
    </xf>
    <xf numFmtId="165" fontId="5" fillId="39" borderId="0" xfId="0" applyNumberFormat="1" applyFont="1" applyFill="1" applyAlignment="1">
      <alignment horizontal="center" vertical="center"/>
    </xf>
    <xf numFmtId="9" fontId="5" fillId="42" borderId="0" xfId="0" applyNumberFormat="1" applyFont="1" applyFill="1" applyAlignment="1">
      <alignment horizontal="center" vertical="center" wrapText="1"/>
    </xf>
    <xf numFmtId="164" fontId="5" fillId="24" borderId="0" xfId="0" applyNumberFormat="1" applyFont="1" applyFill="1" applyAlignment="1">
      <alignment horizontal="center" vertical="center"/>
    </xf>
    <xf numFmtId="0" fontId="5" fillId="43" borderId="0" xfId="0" applyFont="1" applyFill="1" applyAlignment="1">
      <alignment horizontal="center" vertical="center" wrapText="1"/>
    </xf>
    <xf numFmtId="164" fontId="5" fillId="4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5" fillId="37" borderId="0" xfId="0" applyNumberFormat="1" applyFont="1" applyFill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165" fontId="2" fillId="9" borderId="0" xfId="0" applyNumberFormat="1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164" fontId="1" fillId="15" borderId="0" xfId="0" applyNumberFormat="1" applyFont="1" applyFill="1" applyAlignment="1">
      <alignment horizontal="center" vertical="center"/>
    </xf>
    <xf numFmtId="165" fontId="1" fillId="15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5" borderId="0" xfId="0" applyFill="1" applyAlignment="1">
      <alignment horizontal="center"/>
    </xf>
    <xf numFmtId="164" fontId="1" fillId="16" borderId="0" xfId="0" applyNumberFormat="1" applyFont="1" applyFill="1" applyAlignment="1">
      <alignment horizontal="center" vertical="center"/>
    </xf>
    <xf numFmtId="165" fontId="1" fillId="16" borderId="0" xfId="0" applyNumberFormat="1" applyFont="1" applyFill="1" applyAlignment="1">
      <alignment horizontal="center" vertical="center"/>
    </xf>
    <xf numFmtId="0" fontId="1" fillId="33" borderId="0" xfId="0" applyFont="1" applyFill="1" applyAlignment="1">
      <alignment horizontal="center" vertical="center"/>
    </xf>
    <xf numFmtId="164" fontId="1" fillId="33" borderId="0" xfId="0" applyNumberFormat="1" applyFont="1" applyFill="1" applyAlignment="1">
      <alignment horizontal="center" vertical="center"/>
    </xf>
    <xf numFmtId="165" fontId="1" fillId="33" borderId="0" xfId="0" applyNumberFormat="1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0" fontId="2" fillId="23" borderId="0" xfId="0" applyFont="1" applyFill="1" applyAlignment="1">
      <alignment horizontal="center" vertical="center" wrapText="1"/>
    </xf>
    <xf numFmtId="0" fontId="1" fillId="14" borderId="0" xfId="0" applyFont="1" applyFill="1" applyAlignment="1">
      <alignment horizontal="center" vertical="center"/>
    </xf>
    <xf numFmtId="164" fontId="1" fillId="14" borderId="0" xfId="0" applyNumberFormat="1" applyFont="1" applyFill="1" applyAlignment="1">
      <alignment horizontal="center" vertical="center"/>
    </xf>
    <xf numFmtId="165" fontId="1" fillId="14" borderId="0" xfId="0" applyNumberFormat="1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7" fillId="3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 wrapText="1"/>
    </xf>
    <xf numFmtId="0" fontId="1" fillId="16" borderId="0" xfId="0" applyFont="1" applyFill="1" applyAlignment="1">
      <alignment horizontal="center" vertical="center"/>
    </xf>
    <xf numFmtId="10" fontId="1" fillId="5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64" fontId="5" fillId="19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31" borderId="0" xfId="0" applyFont="1" applyFill="1" applyAlignment="1">
      <alignment horizontal="center" vertical="center" wrapText="1"/>
    </xf>
    <xf numFmtId="0" fontId="1" fillId="21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5" fillId="21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21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1" fillId="30" borderId="0" xfId="0" applyFont="1" applyFill="1" applyAlignment="1">
      <alignment horizontal="center" vertical="center"/>
    </xf>
    <xf numFmtId="164" fontId="5" fillId="20" borderId="0" xfId="0" applyNumberFormat="1" applyFont="1" applyFill="1" applyAlignment="1">
      <alignment horizontal="center" vertical="center"/>
    </xf>
    <xf numFmtId="165" fontId="5" fillId="20" borderId="0" xfId="0" applyNumberFormat="1" applyFont="1" applyFill="1" applyAlignment="1">
      <alignment horizontal="center" vertical="center"/>
    </xf>
    <xf numFmtId="0" fontId="2" fillId="34" borderId="0" xfId="0" applyFont="1" applyFill="1" applyAlignment="1">
      <alignment horizontal="center" vertical="center" wrapText="1"/>
    </xf>
  </cellXfs>
  <cellStyles count="305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  <cellStyle name="超链接" xfId="237" builtinId="8" hidden="1"/>
    <cellStyle name="超链接" xfId="239" builtinId="8" hidden="1"/>
    <cellStyle name="超链接" xfId="241" builtinId="8" hidden="1"/>
    <cellStyle name="超链接" xfId="243" builtinId="8" hidden="1"/>
    <cellStyle name="超链接" xfId="245" builtinId="8" hidden="1"/>
    <cellStyle name="超链接" xfId="247" builtinId="8" hidden="1"/>
    <cellStyle name="超链接" xfId="249" builtinId="8" hidden="1"/>
    <cellStyle name="超链接" xfId="251" builtinId="8" hidden="1"/>
    <cellStyle name="超链接" xfId="253" builtinId="8" hidden="1"/>
    <cellStyle name="超链接" xfId="255" builtinId="8" hidden="1"/>
    <cellStyle name="超链接" xfId="257" builtinId="8" hidden="1"/>
    <cellStyle name="超链接" xfId="259" builtinId="8" hidden="1"/>
    <cellStyle name="超链接" xfId="261" builtinId="8" hidden="1"/>
    <cellStyle name="超链接" xfId="263" builtinId="8" hidden="1"/>
    <cellStyle name="超链接" xfId="265" builtinId="8" hidden="1"/>
    <cellStyle name="超链接" xfId="267" builtinId="8" hidden="1"/>
    <cellStyle name="超链接" xfId="269" builtinId="8" hidden="1"/>
    <cellStyle name="超链接" xfId="271" builtinId="8" hidden="1"/>
    <cellStyle name="超链接" xfId="273" builtinId="8" hidden="1"/>
    <cellStyle name="超链接" xfId="275" builtinId="8" hidden="1"/>
    <cellStyle name="超链接" xfId="277" builtinId="8" hidden="1"/>
    <cellStyle name="超链接" xfId="279" builtinId="8" hidden="1"/>
    <cellStyle name="超链接" xfId="281" builtinId="8" hidden="1"/>
    <cellStyle name="超链接" xfId="283" builtinId="8" hidden="1"/>
    <cellStyle name="超链接" xfId="285" builtinId="8" hidden="1"/>
    <cellStyle name="超链接" xfId="287" builtinId="8" hidden="1"/>
    <cellStyle name="超链接" xfId="289" builtinId="8" hidden="1"/>
    <cellStyle name="超链接" xfId="291" builtinId="8" hidden="1"/>
    <cellStyle name="超链接" xfId="293" builtinId="8" hidden="1"/>
    <cellStyle name="超链接" xfId="295" builtinId="8" hidden="1"/>
    <cellStyle name="超链接" xfId="297" builtinId="8" hidden="1"/>
    <cellStyle name="超链接" xfId="299" builtinId="8" hidden="1"/>
    <cellStyle name="超链接" xfId="301" builtinId="8" hidden="1"/>
    <cellStyle name="超链接" xfId="303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已访问的超链接" xfId="124" builtinId="9" hidden="1"/>
    <cellStyle name="已访问的超链接" xfId="126" builtinId="9" hidden="1"/>
    <cellStyle name="已访问的超链接" xfId="128" builtinId="9" hidden="1"/>
    <cellStyle name="已访问的超链接" xfId="130" builtinId="9" hidden="1"/>
    <cellStyle name="已访问的超链接" xfId="132" builtinId="9" hidden="1"/>
    <cellStyle name="已访问的超链接" xfId="134" builtinId="9" hidden="1"/>
    <cellStyle name="已访问的超链接" xfId="136" builtinId="9" hidden="1"/>
    <cellStyle name="已访问的超链接" xfId="138" builtinId="9" hidden="1"/>
    <cellStyle name="已访问的超链接" xfId="140" builtinId="9" hidden="1"/>
    <cellStyle name="已访问的超链接" xfId="142" builtinId="9" hidden="1"/>
    <cellStyle name="已访问的超链接" xfId="144" builtinId="9" hidden="1"/>
    <cellStyle name="已访问的超链接" xfId="146" builtinId="9" hidden="1"/>
    <cellStyle name="已访问的超链接" xfId="148" builtinId="9" hidden="1"/>
    <cellStyle name="已访问的超链接" xfId="150" builtinId="9" hidden="1"/>
    <cellStyle name="已访问的超链接" xfId="152" builtinId="9" hidden="1"/>
    <cellStyle name="已访问的超链接" xfId="154" builtinId="9" hidden="1"/>
    <cellStyle name="已访问的超链接" xfId="156" builtinId="9" hidden="1"/>
    <cellStyle name="已访问的超链接" xfId="158" builtinId="9" hidden="1"/>
    <cellStyle name="已访问的超链接" xfId="160" builtinId="9" hidden="1"/>
    <cellStyle name="已访问的超链接" xfId="162" builtinId="9" hidden="1"/>
    <cellStyle name="已访问的超链接" xfId="164" builtinId="9" hidden="1"/>
    <cellStyle name="已访问的超链接" xfId="166" builtinId="9" hidden="1"/>
    <cellStyle name="已访问的超链接" xfId="168" builtinId="9" hidden="1"/>
    <cellStyle name="已访问的超链接" xfId="170" builtinId="9" hidden="1"/>
    <cellStyle name="已访问的超链接" xfId="172" builtinId="9" hidden="1"/>
    <cellStyle name="已访问的超链接" xfId="174" builtinId="9" hidden="1"/>
    <cellStyle name="已访问的超链接" xfId="176" builtinId="9" hidden="1"/>
    <cellStyle name="已访问的超链接" xfId="178" builtinId="9" hidden="1"/>
    <cellStyle name="已访问的超链接" xfId="180" builtinId="9" hidden="1"/>
    <cellStyle name="已访问的超链接" xfId="182" builtinId="9" hidden="1"/>
    <cellStyle name="已访问的超链接" xfId="184" builtinId="9" hidden="1"/>
    <cellStyle name="已访问的超链接" xfId="186" builtinId="9" hidden="1"/>
    <cellStyle name="已访问的超链接" xfId="188" builtinId="9" hidden="1"/>
    <cellStyle name="已访问的超链接" xfId="190" builtinId="9" hidden="1"/>
    <cellStyle name="已访问的超链接" xfId="192" builtinId="9" hidden="1"/>
    <cellStyle name="已访问的超链接" xfId="194" builtinId="9" hidden="1"/>
    <cellStyle name="已访问的超链接" xfId="196" builtinId="9" hidden="1"/>
    <cellStyle name="已访问的超链接" xfId="198" builtinId="9" hidden="1"/>
    <cellStyle name="已访问的超链接" xfId="200" builtinId="9" hidden="1"/>
    <cellStyle name="已访问的超链接" xfId="202" builtinId="9" hidden="1"/>
    <cellStyle name="已访问的超链接" xfId="204" builtinId="9" hidden="1"/>
    <cellStyle name="已访问的超链接" xfId="206" builtinId="9" hidden="1"/>
    <cellStyle name="已访问的超链接" xfId="208" builtinId="9" hidden="1"/>
    <cellStyle name="已访问的超链接" xfId="210" builtinId="9" hidden="1"/>
    <cellStyle name="已访问的超链接" xfId="212" builtinId="9" hidden="1"/>
    <cellStyle name="已访问的超链接" xfId="214" builtinId="9" hidden="1"/>
    <cellStyle name="已访问的超链接" xfId="216" builtinId="9" hidden="1"/>
    <cellStyle name="已访问的超链接" xfId="218" builtinId="9" hidden="1"/>
    <cellStyle name="已访问的超链接" xfId="220" builtinId="9" hidden="1"/>
    <cellStyle name="已访问的超链接" xfId="222" builtinId="9" hidden="1"/>
    <cellStyle name="已访问的超链接" xfId="224" builtinId="9" hidden="1"/>
    <cellStyle name="已访问的超链接" xfId="226" builtinId="9" hidden="1"/>
    <cellStyle name="已访问的超链接" xfId="228" builtinId="9" hidden="1"/>
    <cellStyle name="已访问的超链接" xfId="230" builtinId="9" hidden="1"/>
    <cellStyle name="已访问的超链接" xfId="232" builtinId="9" hidden="1"/>
    <cellStyle name="已访问的超链接" xfId="234" builtinId="9" hidden="1"/>
    <cellStyle name="已访问的超链接" xfId="236" builtinId="9" hidden="1"/>
    <cellStyle name="已访问的超链接" xfId="238" builtinId="9" hidden="1"/>
    <cellStyle name="已访问的超链接" xfId="240" builtinId="9" hidden="1"/>
    <cellStyle name="已访问的超链接" xfId="242" builtinId="9" hidden="1"/>
    <cellStyle name="已访问的超链接" xfId="244" builtinId="9" hidden="1"/>
    <cellStyle name="已访问的超链接" xfId="246" builtinId="9" hidden="1"/>
    <cellStyle name="已访问的超链接" xfId="248" builtinId="9" hidden="1"/>
    <cellStyle name="已访问的超链接" xfId="250" builtinId="9" hidden="1"/>
    <cellStyle name="已访问的超链接" xfId="252" builtinId="9" hidden="1"/>
    <cellStyle name="已访问的超链接" xfId="254" builtinId="9" hidden="1"/>
    <cellStyle name="已访问的超链接" xfId="256" builtinId="9" hidden="1"/>
    <cellStyle name="已访问的超链接" xfId="258" builtinId="9" hidden="1"/>
    <cellStyle name="已访问的超链接" xfId="260" builtinId="9" hidden="1"/>
    <cellStyle name="已访问的超链接" xfId="262" builtinId="9" hidden="1"/>
    <cellStyle name="已访问的超链接" xfId="264" builtinId="9" hidden="1"/>
    <cellStyle name="已访问的超链接" xfId="266" builtinId="9" hidden="1"/>
    <cellStyle name="已访问的超链接" xfId="268" builtinId="9" hidden="1"/>
    <cellStyle name="已访问的超链接" xfId="270" builtinId="9" hidden="1"/>
    <cellStyle name="已访问的超链接" xfId="272" builtinId="9" hidden="1"/>
    <cellStyle name="已访问的超链接" xfId="274" builtinId="9" hidden="1"/>
    <cellStyle name="已访问的超链接" xfId="276" builtinId="9" hidden="1"/>
    <cellStyle name="已访问的超链接" xfId="278" builtinId="9" hidden="1"/>
    <cellStyle name="已访问的超链接" xfId="280" builtinId="9" hidden="1"/>
    <cellStyle name="已访问的超链接" xfId="282" builtinId="9" hidden="1"/>
    <cellStyle name="已访问的超链接" xfId="284" builtinId="9" hidden="1"/>
    <cellStyle name="已访问的超链接" xfId="286" builtinId="9" hidden="1"/>
    <cellStyle name="已访问的超链接" xfId="288" builtinId="9" hidden="1"/>
    <cellStyle name="已访问的超链接" xfId="290" builtinId="9" hidden="1"/>
    <cellStyle name="已访问的超链接" xfId="292" builtinId="9" hidden="1"/>
    <cellStyle name="已访问的超链接" xfId="294" builtinId="9" hidden="1"/>
    <cellStyle name="已访问的超链接" xfId="296" builtinId="9" hidden="1"/>
    <cellStyle name="已访问的超链接" xfId="298" builtinId="9" hidden="1"/>
    <cellStyle name="已访问的超链接" xfId="300" builtinId="9" hidden="1"/>
    <cellStyle name="已访问的超链接" xfId="302" builtinId="9" hidden="1"/>
    <cellStyle name="已访问的超链接" xfId="304" builtinId="9" hidden="1"/>
  </cellStyles>
  <dxfs count="0"/>
  <tableStyles count="0" defaultTableStyle="TableStyleMedium9" defaultPivotStyle="PivotStyleMedium7"/>
  <colors>
    <mruColors>
      <color rgb="FFFFF4E9"/>
      <color rgb="FFFFFC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square"/>
            <c:size val="15"/>
            <c:spPr>
              <a:solidFill>
                <a:schemeClr val="accent2">
                  <a:lumMod val="75000"/>
                </a:schemeClr>
              </a:solidFill>
              <a:ln w="127000"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'pH of MPD (A)-0920'!$T$34:$T$38</c:f>
              <c:numCache>
                <c:formatCode>0.00</c:formatCode>
                <c:ptCount val="5"/>
                <c:pt idx="0">
                  <c:v>0.69</c:v>
                </c:pt>
                <c:pt idx="1">
                  <c:v>2.2200000000000002</c:v>
                </c:pt>
                <c:pt idx="2">
                  <c:v>2.39</c:v>
                </c:pt>
                <c:pt idx="3">
                  <c:v>2.4700000000000002</c:v>
                </c:pt>
                <c:pt idx="4">
                  <c:v>2.54</c:v>
                </c:pt>
              </c:numCache>
            </c:numRef>
          </c:xVal>
          <c:yVal>
            <c:numRef>
              <c:f>'pH of MPD (A)-0920'!$U$34:$U$38</c:f>
              <c:numCache>
                <c:formatCode>0.0%</c:formatCode>
                <c:ptCount val="5"/>
                <c:pt idx="0">
                  <c:v>0.81699999999999995</c:v>
                </c:pt>
                <c:pt idx="1">
                  <c:v>0.97899999999999998</c:v>
                </c:pt>
                <c:pt idx="2">
                  <c:v>0.98299999999999998</c:v>
                </c:pt>
                <c:pt idx="3">
                  <c:v>0.99099999999999999</c:v>
                </c:pt>
                <c:pt idx="4">
                  <c:v>0.98699999999999999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8-43F3-9699-52F7080A2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7237856"/>
        <c:axId val="-997235536"/>
      </c:scatterChart>
      <c:valAx>
        <c:axId val="-997237856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7235536"/>
        <c:crosses val="autoZero"/>
        <c:crossBetween val="midCat"/>
        <c:minorUnit val="0.1"/>
      </c:valAx>
      <c:valAx>
        <c:axId val="-997235536"/>
        <c:scaling>
          <c:orientation val="minMax"/>
          <c:max val="1"/>
          <c:min val="0.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7237856"/>
        <c:crosses val="autoZero"/>
        <c:crossBetween val="midCat"/>
        <c:majorUnit val="0.02"/>
        <c:min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of MPD (D)-1021'!$A$28:$A$32</c:f>
              <c:numCache>
                <c:formatCode>General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'pH of MPD (D)-1021'!$E$28:$E$32</c:f>
              <c:numCache>
                <c:formatCode>0.00</c:formatCode>
                <c:ptCount val="5"/>
                <c:pt idx="0">
                  <c:v>1.27</c:v>
                </c:pt>
                <c:pt idx="1">
                  <c:v>10.1</c:v>
                </c:pt>
                <c:pt idx="2">
                  <c:v>9.42</c:v>
                </c:pt>
                <c:pt idx="3">
                  <c:v>13.21</c:v>
                </c:pt>
                <c:pt idx="4">
                  <c:v>11.14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1E-4276-8B08-996BD5078D08}"/>
            </c:ext>
          </c:extLst>
        </c:ser>
        <c:ser>
          <c:idx val="1"/>
          <c:order val="1"/>
          <c:tx>
            <c:v>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'pH of MPD (B)-1003'!$T$56:$T$60</c:f>
              <c:numCache>
                <c:formatCode>General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'pH of MPD (B)-1003'!$X$56:$X$60</c:f>
              <c:numCache>
                <c:formatCode>0.00</c:formatCode>
                <c:ptCount val="5"/>
                <c:pt idx="0">
                  <c:v>0.46</c:v>
                </c:pt>
                <c:pt idx="1">
                  <c:v>3.65</c:v>
                </c:pt>
                <c:pt idx="2">
                  <c:v>7.59</c:v>
                </c:pt>
                <c:pt idx="3">
                  <c:v>11.06</c:v>
                </c:pt>
                <c:pt idx="4">
                  <c:v>8.36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1E-4276-8B08-996BD5078D08}"/>
            </c:ext>
          </c:extLst>
        </c:ser>
        <c:ser>
          <c:idx val="2"/>
          <c:order val="2"/>
          <c:tx>
            <c:v>Tween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'Tween-pH of MPD (B)'!$A$27:$A$31</c:f>
              <c:numCache>
                <c:formatCode>General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'Tween-pH of MPD (B)'!$E$27:$E$31</c:f>
              <c:numCache>
                <c:formatCode>0.00</c:formatCode>
                <c:ptCount val="5"/>
                <c:pt idx="0">
                  <c:v>0.76</c:v>
                </c:pt>
                <c:pt idx="1">
                  <c:v>5.8</c:v>
                </c:pt>
                <c:pt idx="2">
                  <c:v>5.65</c:v>
                </c:pt>
                <c:pt idx="3">
                  <c:v>7.71</c:v>
                </c:pt>
                <c:pt idx="4">
                  <c:v>6.28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1E-4276-8B08-996BD5078D08}"/>
            </c:ext>
          </c:extLst>
        </c:ser>
        <c:ser>
          <c:idx val="3"/>
          <c:order val="3"/>
          <c:tx>
            <c:v>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'pH of MPD (A)-0920'!$S$34:$S$38</c:f>
              <c:numCache>
                <c:formatCode>0.0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'pH of MPD (A)-0920'!$W$34:$W$38</c:f>
              <c:numCache>
                <c:formatCode>0.00</c:formatCode>
                <c:ptCount val="5"/>
                <c:pt idx="0">
                  <c:v>0.28999999999999998</c:v>
                </c:pt>
                <c:pt idx="1">
                  <c:v>3.26</c:v>
                </c:pt>
                <c:pt idx="2">
                  <c:v>4.49</c:v>
                </c:pt>
                <c:pt idx="3">
                  <c:v>7.69</c:v>
                </c:pt>
                <c:pt idx="4">
                  <c:v>4.9800000000000004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1E-4276-8B08-996BD507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86177296"/>
        <c:axId val="-886175168"/>
      </c:scatterChart>
      <c:valAx>
        <c:axId val="-886177296"/>
        <c:scaling>
          <c:orientation val="minMax"/>
          <c:max val="13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pH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86175168"/>
        <c:crosses val="autoZero"/>
        <c:crossBetween val="midCat"/>
        <c:majorUnit val="1"/>
        <c:minorUnit val="0.5"/>
      </c:valAx>
      <c:valAx>
        <c:axId val="-88617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A/B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8617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spPr>
            <a:ln w="19050">
              <a:noFill/>
            </a:ln>
          </c:spPr>
          <c:marker>
            <c:symbol val="square"/>
            <c:size val="15"/>
            <c:spPr>
              <a:solidFill>
                <a:schemeClr val="accent2">
                  <a:shade val="76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hade val="76000"/>
                    <a:satMod val="175000"/>
                    <a:alpha val="25000"/>
                  </a:schemeClr>
                </a:glow>
              </a:effectLst>
            </c:spPr>
          </c:marker>
          <c:dPt>
            <c:idx val="7"/>
            <c:marker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EF2-4461-9AC0-43149368067D}"/>
              </c:ext>
            </c:extLst>
          </c:dPt>
          <c:xVal>
            <c:numRef>
              <c:f>'Tween-pH of MPD (B)'!$B$27:$B$31</c:f>
              <c:numCache>
                <c:formatCode>0.00</c:formatCode>
                <c:ptCount val="5"/>
                <c:pt idx="0">
                  <c:v>1.07</c:v>
                </c:pt>
                <c:pt idx="1">
                  <c:v>2.14</c:v>
                </c:pt>
                <c:pt idx="2">
                  <c:v>2.15</c:v>
                </c:pt>
                <c:pt idx="3">
                  <c:v>2.17</c:v>
                </c:pt>
                <c:pt idx="4">
                  <c:v>2.25</c:v>
                </c:pt>
              </c:numCache>
            </c:numRef>
          </c:xVal>
          <c:yVal>
            <c:numRef>
              <c:f>'Tween-pH of MPD (B)'!$E$27:$E$31</c:f>
              <c:numCache>
                <c:formatCode>0.00</c:formatCode>
                <c:ptCount val="5"/>
                <c:pt idx="0">
                  <c:v>0.76</c:v>
                </c:pt>
                <c:pt idx="1">
                  <c:v>5.8</c:v>
                </c:pt>
                <c:pt idx="2">
                  <c:v>5.65</c:v>
                </c:pt>
                <c:pt idx="3">
                  <c:v>7.71</c:v>
                </c:pt>
                <c:pt idx="4">
                  <c:v>6.28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2-4461-9AC0-431493680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1896672"/>
        <c:axId val="-863254112"/>
      </c:scatterChart>
      <c:valAx>
        <c:axId val="-861896672"/>
        <c:scaling>
          <c:orientation val="minMax"/>
          <c:max val="2.5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Permeability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63254112"/>
        <c:crosses val="autoZero"/>
        <c:crossBetween val="midCat"/>
      </c:valAx>
      <c:valAx>
        <c:axId val="-86325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A/B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6189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of MPD (D)-1021'!$B$28:$B$32</c:f>
              <c:numCache>
                <c:formatCode>0.00</c:formatCode>
                <c:ptCount val="5"/>
                <c:pt idx="0">
                  <c:v>0.56999999999999995</c:v>
                </c:pt>
                <c:pt idx="1">
                  <c:v>1.67</c:v>
                </c:pt>
                <c:pt idx="2">
                  <c:v>1.79</c:v>
                </c:pt>
                <c:pt idx="3">
                  <c:v>1.95</c:v>
                </c:pt>
                <c:pt idx="4">
                  <c:v>2.0699999999999998</c:v>
                </c:pt>
              </c:numCache>
            </c:numRef>
          </c:xVal>
          <c:yVal>
            <c:numRef>
              <c:f>'pH of MPD (D)-1021'!$C$28:$C$32</c:f>
              <c:numCache>
                <c:formatCode>0.0%</c:formatCode>
                <c:ptCount val="5"/>
                <c:pt idx="0">
                  <c:v>0.95099999999999996</c:v>
                </c:pt>
                <c:pt idx="1">
                  <c:v>0.99299999999999999</c:v>
                </c:pt>
                <c:pt idx="2">
                  <c:v>0.99199999999999999</c:v>
                </c:pt>
                <c:pt idx="3">
                  <c:v>0.995</c:v>
                </c:pt>
                <c:pt idx="4">
                  <c:v>0.99399999999999999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F-416E-8077-7ED46E1CCBE8}"/>
            </c:ext>
          </c:extLst>
        </c:ser>
        <c:ser>
          <c:idx val="1"/>
          <c:order val="1"/>
          <c:tx>
            <c:v>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'pH of MPD (B)-1003'!$U$56:$U$60</c:f>
              <c:numCache>
                <c:formatCode>0.00</c:formatCode>
                <c:ptCount val="5"/>
                <c:pt idx="0">
                  <c:v>0.56999999999999995</c:v>
                </c:pt>
                <c:pt idx="1">
                  <c:v>1.67</c:v>
                </c:pt>
                <c:pt idx="2">
                  <c:v>2.02</c:v>
                </c:pt>
                <c:pt idx="3">
                  <c:v>2.16</c:v>
                </c:pt>
                <c:pt idx="4">
                  <c:v>2.39</c:v>
                </c:pt>
              </c:numCache>
            </c:numRef>
          </c:xVal>
          <c:yVal>
            <c:numRef>
              <c:f>'pH of MPD (B)-1003'!$V$56:$V$60</c:f>
              <c:numCache>
                <c:formatCode>0.0%</c:formatCode>
                <c:ptCount val="5"/>
                <c:pt idx="0">
                  <c:v>0.872</c:v>
                </c:pt>
                <c:pt idx="1">
                  <c:v>0.98</c:v>
                </c:pt>
                <c:pt idx="2">
                  <c:v>0.98699999999999999</c:v>
                </c:pt>
                <c:pt idx="3">
                  <c:v>0.99399999999999999</c:v>
                </c:pt>
                <c:pt idx="4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9F-416E-8077-7ED46E1CCBE8}"/>
            </c:ext>
          </c:extLst>
        </c:ser>
        <c:ser>
          <c:idx val="2"/>
          <c:order val="2"/>
          <c:tx>
            <c:v>Tween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'Tween-pH of MPD (B)'!$B$27:$B$31</c:f>
              <c:numCache>
                <c:formatCode>0.00</c:formatCode>
                <c:ptCount val="5"/>
                <c:pt idx="0">
                  <c:v>1.07</c:v>
                </c:pt>
                <c:pt idx="1">
                  <c:v>2.14</c:v>
                </c:pt>
                <c:pt idx="2">
                  <c:v>2.15</c:v>
                </c:pt>
                <c:pt idx="3">
                  <c:v>2.17</c:v>
                </c:pt>
                <c:pt idx="4">
                  <c:v>2.25</c:v>
                </c:pt>
              </c:numCache>
            </c:numRef>
          </c:xVal>
          <c:yVal>
            <c:numRef>
              <c:f>'Tween-pH of MPD (B)'!$C$27:$C$31</c:f>
              <c:numCache>
                <c:formatCode>0.0%</c:formatCode>
                <c:ptCount val="5"/>
                <c:pt idx="0">
                  <c:v>0.91500000000000004</c:v>
                </c:pt>
                <c:pt idx="1">
                  <c:v>0.98799999999999999</c:v>
                </c:pt>
                <c:pt idx="2">
                  <c:v>0.98899999999999999</c:v>
                </c:pt>
                <c:pt idx="3">
                  <c:v>0.99099999999999999</c:v>
                </c:pt>
                <c:pt idx="4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9F-416E-8077-7ED46E1CCBE8}"/>
            </c:ext>
          </c:extLst>
        </c:ser>
        <c:ser>
          <c:idx val="3"/>
          <c:order val="3"/>
          <c:tx>
            <c:v>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'pH of MPD (A)-0920'!$T$34:$T$38</c:f>
              <c:numCache>
                <c:formatCode>0.00</c:formatCode>
                <c:ptCount val="5"/>
                <c:pt idx="0">
                  <c:v>0.69</c:v>
                </c:pt>
                <c:pt idx="1">
                  <c:v>2.2200000000000002</c:v>
                </c:pt>
                <c:pt idx="2">
                  <c:v>2.39</c:v>
                </c:pt>
                <c:pt idx="3">
                  <c:v>2.4700000000000002</c:v>
                </c:pt>
                <c:pt idx="4">
                  <c:v>2.54</c:v>
                </c:pt>
              </c:numCache>
            </c:numRef>
          </c:xVal>
          <c:yVal>
            <c:numRef>
              <c:f>'pH of MPD (A)-0920'!$U$34:$U$38</c:f>
              <c:numCache>
                <c:formatCode>0.0%</c:formatCode>
                <c:ptCount val="5"/>
                <c:pt idx="0">
                  <c:v>0.81699999999999995</c:v>
                </c:pt>
                <c:pt idx="1">
                  <c:v>0.97899999999999998</c:v>
                </c:pt>
                <c:pt idx="2">
                  <c:v>0.98299999999999998</c:v>
                </c:pt>
                <c:pt idx="3">
                  <c:v>0.99099999999999999</c:v>
                </c:pt>
                <c:pt idx="4">
                  <c:v>0.98699999999999999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9F-416E-8077-7ED46E1CC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06085952"/>
        <c:axId val="-906515744"/>
      </c:scatterChart>
      <c:valAx>
        <c:axId val="-906085952"/>
        <c:scaling>
          <c:orientation val="minMax"/>
          <c:max val="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pH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6515744"/>
        <c:crosses val="autoZero"/>
        <c:crossBetween val="midCat"/>
        <c:majorUnit val="1"/>
        <c:minorUnit val="0.5"/>
      </c:valAx>
      <c:valAx>
        <c:axId val="-906515744"/>
        <c:scaling>
          <c:orientation val="minMax"/>
          <c:max val="1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A/B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608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of MPD (A)-0920'!$S$34:$S$38</c:f>
              <c:numCache>
                <c:formatCode>0.0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'pH of MPD (A)-0920'!$W$34:$W$38</c:f>
              <c:numCache>
                <c:formatCode>0.00</c:formatCode>
                <c:ptCount val="5"/>
                <c:pt idx="0">
                  <c:v>0.28999999999999998</c:v>
                </c:pt>
                <c:pt idx="1">
                  <c:v>3.26</c:v>
                </c:pt>
                <c:pt idx="2">
                  <c:v>4.49</c:v>
                </c:pt>
                <c:pt idx="3">
                  <c:v>7.69</c:v>
                </c:pt>
                <c:pt idx="4">
                  <c:v>4.9800000000000004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2-478A-B3E6-9B5E0B311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32817824"/>
        <c:axId val="-931746928"/>
      </c:scatterChart>
      <c:valAx>
        <c:axId val="-1032817824"/>
        <c:scaling>
          <c:orientation val="minMax"/>
          <c:max val="13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pH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746928"/>
        <c:crosses val="autoZero"/>
        <c:crossBetween val="midCat"/>
        <c:majorUnit val="1"/>
        <c:minorUnit val="0.5"/>
      </c:valAx>
      <c:valAx>
        <c:axId val="-93174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A/B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281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1"/>
        <c:ser>
          <c:idx val="1"/>
          <c:order val="0"/>
          <c:spPr>
            <a:ln w="25400" cap="rnd">
              <a:noFill/>
            </a:ln>
            <a:effectLst>
              <a:glow rad="139700">
                <a:schemeClr val="accent2">
                  <a:tint val="77000"/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tint val="77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tint val="77000"/>
                    <a:satMod val="175000"/>
                    <a:alpha val="25000"/>
                  </a:schemeClr>
                </a:glow>
              </a:effectLst>
            </c:spPr>
          </c:marker>
          <c:dPt>
            <c:idx val="0"/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7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4A3D-4666-9E6E-406BDBAA8557}"/>
              </c:ext>
            </c:extLst>
          </c:dPt>
          <c:dPt>
            <c:idx val="1"/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9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4A3D-4666-9E6E-406BDBAA8557}"/>
              </c:ext>
            </c:extLst>
          </c:dPt>
          <c:xVal>
            <c:numRef>
              <c:f>'pH of MPD (A)-0920'!$T$35:$T$38</c:f>
              <c:numCache>
                <c:formatCode>0.00</c:formatCode>
                <c:ptCount val="4"/>
                <c:pt idx="0">
                  <c:v>2.2200000000000002</c:v>
                </c:pt>
                <c:pt idx="1">
                  <c:v>2.39</c:v>
                </c:pt>
                <c:pt idx="2">
                  <c:v>2.4700000000000002</c:v>
                </c:pt>
                <c:pt idx="3">
                  <c:v>2.54</c:v>
                </c:pt>
              </c:numCache>
            </c:numRef>
          </c:xVal>
          <c:yVal>
            <c:numRef>
              <c:f>'pH of MPD (A)-0920'!$W$35:$W$38</c:f>
              <c:numCache>
                <c:formatCode>0.00</c:formatCode>
                <c:ptCount val="4"/>
                <c:pt idx="0">
                  <c:v>3.26</c:v>
                </c:pt>
                <c:pt idx="1">
                  <c:v>4.49</c:v>
                </c:pt>
                <c:pt idx="2">
                  <c:v>7.69</c:v>
                </c:pt>
                <c:pt idx="3">
                  <c:v>4.9800000000000004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3D-4666-9E6E-406BDBAA8557}"/>
            </c:ext>
          </c:extLst>
        </c:ser>
        <c:ser>
          <c:idx val="0"/>
          <c:order val="1"/>
          <c:spPr>
            <a:ln w="25400" cap="rnd">
              <a:noFill/>
            </a:ln>
            <a:effectLst>
              <a:glow rad="139700">
                <a:schemeClr val="accent2">
                  <a:shade val="76000"/>
                  <a:satMod val="175000"/>
                  <a:alpha val="14000"/>
                </a:schemeClr>
              </a:glow>
            </a:effectLst>
          </c:spPr>
          <c:marker>
            <c:symbol val="square"/>
            <c:size val="15"/>
            <c:spPr>
              <a:solidFill>
                <a:schemeClr val="accent2">
                  <a:shade val="76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hade val="76000"/>
                    <a:satMod val="175000"/>
                    <a:alpha val="25000"/>
                  </a:schemeClr>
                </a:glow>
              </a:effectLst>
            </c:spPr>
          </c:marker>
          <c:dPt>
            <c:idx val="0"/>
            <c:marker>
              <c:spPr>
                <a:solidFill>
                  <a:srgbClr val="C00000"/>
                </a:solidFill>
                <a:ln>
                  <a:noFill/>
                </a:ln>
                <a:effectLst>
                  <a:glow rad="63500">
                    <a:schemeClr val="accent2">
                      <a:shade val="5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A3D-4666-9E6E-406BDBAA8557}"/>
              </c:ext>
            </c:extLst>
          </c:dPt>
          <c:dPt>
            <c:idx val="1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9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7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4A3D-4666-9E6E-406BDBAA8557}"/>
              </c:ext>
            </c:extLst>
          </c:dPt>
          <c:dPt>
            <c:idx val="2"/>
            <c:marker>
              <c:spPr>
                <a:solidFill>
                  <a:schemeClr val="accent1">
                    <a:lumMod val="40000"/>
                    <a:lumOff val="6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tint val="9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9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4A3D-4666-9E6E-406BDBAA8557}"/>
              </c:ext>
            </c:extLst>
          </c:dPt>
          <c:dPt>
            <c:idx val="3"/>
            <c:marker>
              <c:spPr>
                <a:solidFill>
                  <a:schemeClr val="accent1"/>
                </a:solidFill>
                <a:ln>
                  <a:noFill/>
                </a:ln>
                <a:effectLst>
                  <a:glow rad="63500">
                    <a:schemeClr val="accent2">
                      <a:tint val="7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tint val="9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4A3D-4666-9E6E-406BDBAA8557}"/>
              </c:ext>
            </c:extLst>
          </c:dPt>
          <c:dPt>
            <c:idx val="4"/>
            <c:marker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tint val="5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4A3D-4666-9E6E-406BDBAA8557}"/>
              </c:ext>
            </c:extLst>
          </c:dPt>
          <c:xVal>
            <c:numRef>
              <c:f>'pH of MPD (A)-0920'!$T$34:$T$38</c:f>
              <c:numCache>
                <c:formatCode>0.00</c:formatCode>
                <c:ptCount val="5"/>
                <c:pt idx="0">
                  <c:v>0.69</c:v>
                </c:pt>
                <c:pt idx="1">
                  <c:v>2.2200000000000002</c:v>
                </c:pt>
                <c:pt idx="2">
                  <c:v>2.39</c:v>
                </c:pt>
                <c:pt idx="3">
                  <c:v>2.4700000000000002</c:v>
                </c:pt>
                <c:pt idx="4">
                  <c:v>2.54</c:v>
                </c:pt>
              </c:numCache>
            </c:numRef>
          </c:xVal>
          <c:yVal>
            <c:numRef>
              <c:f>'pH of MPD (A)-0920'!$W$34:$W$38</c:f>
              <c:numCache>
                <c:formatCode>0.00</c:formatCode>
                <c:ptCount val="5"/>
                <c:pt idx="0">
                  <c:v>0.28999999999999998</c:v>
                </c:pt>
                <c:pt idx="1">
                  <c:v>3.26</c:v>
                </c:pt>
                <c:pt idx="2">
                  <c:v>4.49</c:v>
                </c:pt>
                <c:pt idx="3">
                  <c:v>7.69</c:v>
                </c:pt>
                <c:pt idx="4">
                  <c:v>4.9800000000000004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A3D-4666-9E6E-406BDBAA8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4331856"/>
        <c:axId val="-914328096"/>
      </c:scatterChart>
      <c:valAx>
        <c:axId val="-914331856"/>
        <c:scaling>
          <c:orientation val="minMax"/>
          <c:max val="2.6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Permeability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4328096"/>
        <c:crosses val="autoZero"/>
        <c:crossBetween val="midCat"/>
      </c:valAx>
      <c:valAx>
        <c:axId val="-91432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A/B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433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6742490522"/>
          <c:y val="9.2819716254649701E-2"/>
          <c:w val="0.81420972378452705"/>
          <c:h val="0.76044315279871899"/>
        </c:manualLayout>
      </c:layout>
      <c:scatterChart>
        <c:scatterStyle val="lineMarker"/>
        <c:varyColors val="1"/>
        <c:ser>
          <c:idx val="0"/>
          <c:order val="0"/>
          <c:spPr>
            <a:ln w="25400">
              <a:noFill/>
            </a:ln>
          </c:spPr>
          <c:marker>
            <c:symbol val="square"/>
            <c:size val="15"/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chemeClr val="accent2">
                    <a:lumMod val="60000"/>
                    <a:lumOff val="4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5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653-477B-81A7-C3154FF7DE09}"/>
              </c:ext>
            </c:extLst>
          </c:dPt>
          <c:dPt>
            <c:idx val="1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tint val="9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7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4653-477B-81A7-C3154FF7DE09}"/>
              </c:ext>
            </c:extLst>
          </c:dPt>
          <c:dPt>
            <c:idx val="2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tint val="7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9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4653-477B-81A7-C3154FF7DE09}"/>
              </c:ext>
            </c:extLst>
          </c:dPt>
          <c:dPt>
            <c:idx val="3"/>
            <c:marker>
              <c:spPr>
                <a:solidFill>
                  <a:schemeClr val="accent1"/>
                </a:solidFill>
                <a:ln>
                  <a:noFill/>
                </a:ln>
                <a:effectLst>
                  <a:glow rad="63500">
                    <a:schemeClr val="accent2">
                      <a:tint val="5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6-4653-477B-81A7-C3154FF7DE09}"/>
              </c:ext>
            </c:extLst>
          </c:dPt>
          <c:dPt>
            <c:idx val="4"/>
            <c:marker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tint val="54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8-4653-477B-81A7-C3154FF7DE09}"/>
              </c:ext>
            </c:extLst>
          </c:dPt>
          <c:xVal>
            <c:numRef>
              <c:f>'pH of MPD (A)-0920'!$T$34:$T$38</c:f>
              <c:numCache>
                <c:formatCode>0.00</c:formatCode>
                <c:ptCount val="5"/>
                <c:pt idx="0">
                  <c:v>0.69</c:v>
                </c:pt>
                <c:pt idx="1">
                  <c:v>2.2200000000000002</c:v>
                </c:pt>
                <c:pt idx="2">
                  <c:v>2.39</c:v>
                </c:pt>
                <c:pt idx="3">
                  <c:v>2.4700000000000002</c:v>
                </c:pt>
                <c:pt idx="4">
                  <c:v>2.54</c:v>
                </c:pt>
              </c:numCache>
            </c:numRef>
          </c:xVal>
          <c:yVal>
            <c:numRef>
              <c:f>'pH of MPD (A)-0920'!$W$34:$W$38</c:f>
              <c:numCache>
                <c:formatCode>0.00</c:formatCode>
                <c:ptCount val="5"/>
                <c:pt idx="0">
                  <c:v>0.28999999999999998</c:v>
                </c:pt>
                <c:pt idx="1">
                  <c:v>3.26</c:v>
                </c:pt>
                <c:pt idx="2">
                  <c:v>4.49</c:v>
                </c:pt>
                <c:pt idx="3">
                  <c:v>7.69</c:v>
                </c:pt>
                <c:pt idx="4">
                  <c:v>4.9800000000000004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653-477B-81A7-C3154FF7D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4303440"/>
        <c:axId val="-914299408"/>
      </c:scatterChart>
      <c:valAx>
        <c:axId val="-914303440"/>
        <c:scaling>
          <c:orientation val="minMax"/>
          <c:max val="2.6"/>
          <c:min val="2.200000000000000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Permeability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4299408"/>
        <c:crosses val="autoZero"/>
        <c:crossBetween val="midCat"/>
      </c:valAx>
      <c:valAx>
        <c:axId val="-914299408"/>
        <c:scaling>
          <c:orientation val="minMax"/>
          <c:max val="9"/>
          <c:min val="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A/B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4303440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square"/>
            <c:size val="15"/>
            <c:spPr>
              <a:solidFill>
                <a:schemeClr val="accent2">
                  <a:lumMod val="75000"/>
                </a:schemeClr>
              </a:solidFill>
              <a:ln w="127000"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0"/>
            <c:marker>
              <c:symbol val="square"/>
              <c:size val="15"/>
              <c:spPr>
                <a:solidFill>
                  <a:srgbClr val="C00000"/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D67-49C3-8490-A9FF1F4B44DC}"/>
              </c:ext>
            </c:extLst>
          </c:dPt>
          <c:dPt>
            <c:idx val="3"/>
            <c:marker>
              <c:symbol val="square"/>
              <c:size val="15"/>
              <c:spPr>
                <a:solidFill>
                  <a:schemeClr val="accent2"/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D67-49C3-8490-A9FF1F4B44DC}"/>
              </c:ext>
            </c:extLst>
          </c:dPt>
          <c:dPt>
            <c:idx val="6"/>
            <c:marker>
              <c:symbol val="square"/>
              <c:size val="14"/>
              <c:spPr>
                <a:solidFill>
                  <a:schemeClr val="accent2">
                    <a:lumMod val="40000"/>
                    <a:lumOff val="60000"/>
                  </a:schemeClr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D67-49C3-8490-A9FF1F4B44DC}"/>
              </c:ext>
            </c:extLst>
          </c:dPt>
          <c:dPt>
            <c:idx val="9"/>
            <c:marker>
              <c:symbol val="square"/>
              <c:size val="15"/>
              <c:spPr>
                <a:solidFill>
                  <a:schemeClr val="accent1">
                    <a:lumMod val="20000"/>
                    <a:lumOff val="80000"/>
                  </a:schemeClr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D67-49C3-8490-A9FF1F4B44DC}"/>
              </c:ext>
            </c:extLst>
          </c:dPt>
          <c:dPt>
            <c:idx val="12"/>
            <c:marker>
              <c:symbol val="square"/>
              <c:size val="15"/>
              <c:spPr>
                <a:solidFill>
                  <a:schemeClr val="accent1">
                    <a:lumMod val="20000"/>
                    <a:lumOff val="80000"/>
                  </a:schemeClr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D67-49C3-8490-A9FF1F4B44DC}"/>
              </c:ext>
            </c:extLst>
          </c:dPt>
          <c:dPt>
            <c:idx val="13"/>
            <c:marker>
              <c:symbol val="square"/>
              <c:size val="15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D67-49C3-8490-A9FF1F4B44DC}"/>
              </c:ext>
            </c:extLst>
          </c:dPt>
          <c:dPt>
            <c:idx val="16"/>
            <c:marker>
              <c:symbol val="square"/>
              <c:size val="15"/>
              <c:spPr>
                <a:solidFill>
                  <a:schemeClr val="accent1"/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D67-49C3-8490-A9FF1F4B44DC}"/>
              </c:ext>
            </c:extLst>
          </c:dPt>
          <c:dPt>
            <c:idx val="19"/>
            <c:marker>
              <c:symbol val="square"/>
              <c:size val="15"/>
              <c:spPr>
                <a:solidFill>
                  <a:schemeClr val="accent1">
                    <a:lumMod val="75000"/>
                  </a:schemeClr>
                </a:solidFill>
                <a:ln w="127000"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D67-49C3-8490-A9FF1F4B44DC}"/>
              </c:ext>
            </c:extLst>
          </c:dPt>
          <c:xVal>
            <c:numRef>
              <c:f>'pH of MPD (B)-1003'!$Q$3:$Q$45</c:f>
              <c:numCache>
                <c:formatCode>0.00</c:formatCode>
                <c:ptCount val="43"/>
                <c:pt idx="0">
                  <c:v>0.63112686523636119</c:v>
                </c:pt>
                <c:pt idx="3">
                  <c:v>0.6600624597440975</c:v>
                </c:pt>
                <c:pt idx="7">
                  <c:v>1.4956464455009069</c:v>
                </c:pt>
                <c:pt idx="12">
                  <c:v>1.853193660294141</c:v>
                </c:pt>
                <c:pt idx="15">
                  <c:v>2.0413733872869337</c:v>
                </c:pt>
                <c:pt idx="19">
                  <c:v>2.2499679569518727</c:v>
                </c:pt>
                <c:pt idx="23">
                  <c:v>2.018487770227837</c:v>
                </c:pt>
                <c:pt idx="27">
                  <c:v>2.4082864917472731</c:v>
                </c:pt>
                <c:pt idx="30">
                  <c:v>2.3737474578636912</c:v>
                </c:pt>
                <c:pt idx="37">
                  <c:v>2.4491528010676547</c:v>
                </c:pt>
                <c:pt idx="40">
                  <c:v>2.6559701487133678</c:v>
                </c:pt>
              </c:numCache>
            </c:numRef>
          </c:xVal>
          <c:yVal>
            <c:numRef>
              <c:f>'pH of MPD (B)-1003'!$V$3:$V$45</c:f>
              <c:numCache>
                <c:formatCode>0.0%</c:formatCode>
                <c:ptCount val="43"/>
                <c:pt idx="0">
                  <c:v>0.87221869268482444</c:v>
                </c:pt>
                <c:pt idx="7">
                  <c:v>0.97920013128452699</c:v>
                </c:pt>
                <c:pt idx="12">
                  <c:v>0.98010316926101559</c:v>
                </c:pt>
                <c:pt idx="19">
                  <c:v>0.9900415473623364</c:v>
                </c:pt>
                <c:pt idx="27">
                  <c:v>0.99402168517095857</c:v>
                </c:pt>
                <c:pt idx="37">
                  <c:v>0.99414199838023298</c:v>
                </c:pt>
                <c:pt idx="40">
                  <c:v>0.9923333333333334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D67-49C3-8490-A9FF1F4B4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1735824"/>
        <c:axId val="-931733616"/>
      </c:scatterChart>
      <c:valAx>
        <c:axId val="-931735824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733616"/>
        <c:crosses val="autoZero"/>
        <c:crossBetween val="midCat"/>
        <c:minorUnit val="0.1"/>
      </c:valAx>
      <c:valAx>
        <c:axId val="-931733616"/>
        <c:scaling>
          <c:orientation val="minMax"/>
          <c:max val="1"/>
          <c:min val="0.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735824"/>
        <c:crosses val="autoZero"/>
        <c:crossBetween val="midCat"/>
        <c:majorUnit val="0.02"/>
        <c:min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of MPD (B)-1003'!$T$56:$T$61</c:f>
              <c:numCache>
                <c:formatCode>General</c:formatCode>
                <c:ptCount val="6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'pH of MPD (B)-1003'!$X$56:$X$61</c:f>
              <c:numCache>
                <c:formatCode>0.00</c:formatCode>
                <c:ptCount val="6"/>
                <c:pt idx="0">
                  <c:v>0.46</c:v>
                </c:pt>
                <c:pt idx="1">
                  <c:v>3.65</c:v>
                </c:pt>
                <c:pt idx="2">
                  <c:v>7.59</c:v>
                </c:pt>
                <c:pt idx="3">
                  <c:v>11.06</c:v>
                </c:pt>
                <c:pt idx="4">
                  <c:v>8.36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C3-4C97-A790-1991899BC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1703296"/>
        <c:axId val="-931699536"/>
      </c:scatterChart>
      <c:valAx>
        <c:axId val="-931703296"/>
        <c:scaling>
          <c:orientation val="minMax"/>
          <c:max val="13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pH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699536"/>
        <c:crosses val="autoZero"/>
        <c:crossBetween val="midCat"/>
        <c:majorUnit val="1"/>
        <c:minorUnit val="0.5"/>
      </c:valAx>
      <c:valAx>
        <c:axId val="-9316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A/B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70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2">
                  <a:shade val="76000"/>
                  <a:satMod val="175000"/>
                  <a:alpha val="14000"/>
                </a:schemeClr>
              </a:glow>
            </a:effectLst>
          </c:spPr>
          <c:marker>
            <c:symbol val="square"/>
            <c:size val="15"/>
            <c:spPr>
              <a:solidFill>
                <a:schemeClr val="accent2">
                  <a:shade val="76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hade val="76000"/>
                    <a:satMod val="175000"/>
                    <a:alpha val="25000"/>
                  </a:schemeClr>
                </a:glow>
              </a:effectLst>
            </c:spPr>
          </c:marker>
          <c:dPt>
            <c:idx val="0"/>
            <c:marker>
              <c:spPr>
                <a:solidFill>
                  <a:srgbClr val="C00000"/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363-41C2-B2C0-A2E1A0A16E31}"/>
              </c:ext>
            </c:extLst>
          </c:dPt>
          <c:dPt>
            <c:idx val="1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363-41C2-B2C0-A2E1A0A16E31}"/>
              </c:ext>
            </c:extLst>
          </c:dPt>
          <c:dPt>
            <c:idx val="2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5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363-41C2-B2C0-A2E1A0A16E31}"/>
              </c:ext>
            </c:extLst>
          </c:dPt>
          <c:dPt>
            <c:idx val="3"/>
            <c:marker>
              <c:spPr>
                <a:solidFill>
                  <a:schemeClr val="accent1">
                    <a:lumMod val="60000"/>
                    <a:lumOff val="4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5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C363-41C2-B2C0-A2E1A0A16E31}"/>
              </c:ext>
            </c:extLst>
          </c:dPt>
          <c:dPt>
            <c:idx val="4"/>
            <c:marker>
              <c:spPr>
                <a:solidFill>
                  <a:schemeClr val="accent1">
                    <a:lumMod val="75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9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25400" cap="rnd">
                <a:noFill/>
              </a:ln>
              <a:effectLst>
                <a:glow rad="139700">
                  <a:schemeClr val="accent2">
                    <a:shade val="70000"/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6-C363-41C2-B2C0-A2E1A0A16E31}"/>
              </c:ext>
            </c:extLst>
          </c:dPt>
          <c:dPt>
            <c:idx val="5"/>
            <c:marker>
              <c:spPr>
                <a:solidFill>
                  <a:schemeClr val="accent1"/>
                </a:solidFill>
                <a:ln>
                  <a:noFill/>
                </a:ln>
                <a:effectLst>
                  <a:glow rad="63500">
                    <a:schemeClr val="accent2">
                      <a:shade val="70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C363-41C2-B2C0-A2E1A0A16E31}"/>
              </c:ext>
            </c:extLst>
          </c:dPt>
          <c:dPt>
            <c:idx val="7"/>
            <c:marker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363-41C2-B2C0-A2E1A0A16E31}"/>
              </c:ext>
            </c:extLst>
          </c:dPt>
          <c:xVal>
            <c:numRef>
              <c:f>'pH of MPD (B)-1003'!$U$56:$U$61</c:f>
              <c:numCache>
                <c:formatCode>0.00</c:formatCode>
                <c:ptCount val="6"/>
                <c:pt idx="0">
                  <c:v>0.56999999999999995</c:v>
                </c:pt>
                <c:pt idx="1">
                  <c:v>1.67</c:v>
                </c:pt>
                <c:pt idx="2">
                  <c:v>2.02</c:v>
                </c:pt>
                <c:pt idx="3">
                  <c:v>2.16</c:v>
                </c:pt>
                <c:pt idx="4">
                  <c:v>2.39</c:v>
                </c:pt>
              </c:numCache>
            </c:numRef>
          </c:xVal>
          <c:yVal>
            <c:numRef>
              <c:f>'pH of MPD (B)-1003'!$X$56:$X$61</c:f>
              <c:numCache>
                <c:formatCode>0.00</c:formatCode>
                <c:ptCount val="6"/>
                <c:pt idx="0">
                  <c:v>0.46</c:v>
                </c:pt>
                <c:pt idx="1">
                  <c:v>3.65</c:v>
                </c:pt>
                <c:pt idx="2">
                  <c:v>7.59</c:v>
                </c:pt>
                <c:pt idx="3">
                  <c:v>11.06</c:v>
                </c:pt>
                <c:pt idx="4">
                  <c:v>8.36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363-41C2-B2C0-A2E1A0A16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1675824"/>
        <c:axId val="-931671792"/>
      </c:scatterChart>
      <c:valAx>
        <c:axId val="-931675824"/>
        <c:scaling>
          <c:orientation val="minMax"/>
          <c:max val="2.5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Permeability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671792"/>
        <c:crosses val="autoZero"/>
        <c:crossBetween val="midCat"/>
      </c:valAx>
      <c:valAx>
        <c:axId val="-93167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A/B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1675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'Tween-pH of MPD (B)'!$A$27:$A$31</c:f>
              <c:numCache>
                <c:formatCode>General</c:formatCode>
                <c:ptCount val="5"/>
                <c:pt idx="0">
                  <c:v>4</c:v>
                </c:pt>
                <c:pt idx="1">
                  <c:v>6.3</c:v>
                </c:pt>
                <c:pt idx="2">
                  <c:v>9.3000000000000007</c:v>
                </c:pt>
                <c:pt idx="3">
                  <c:v>10.3</c:v>
                </c:pt>
                <c:pt idx="4">
                  <c:v>12.5</c:v>
                </c:pt>
              </c:numCache>
            </c:numRef>
          </c:xVal>
          <c:yVal>
            <c:numRef>
              <c:f>'Tween-pH of MPD (B)'!$E$27:$E$31</c:f>
              <c:numCache>
                <c:formatCode>0.00</c:formatCode>
                <c:ptCount val="5"/>
                <c:pt idx="0">
                  <c:v>0.76</c:v>
                </c:pt>
                <c:pt idx="1">
                  <c:v>5.8</c:v>
                </c:pt>
                <c:pt idx="2">
                  <c:v>5.65</c:v>
                </c:pt>
                <c:pt idx="3">
                  <c:v>7.71</c:v>
                </c:pt>
                <c:pt idx="4">
                  <c:v>6.28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9-49A0-A3A8-D4BE6C820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06620048"/>
        <c:axId val="-906730672"/>
      </c:scatterChart>
      <c:valAx>
        <c:axId val="-906620048"/>
        <c:scaling>
          <c:orientation val="minMax"/>
          <c:max val="13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pH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6730672"/>
        <c:crosses val="autoZero"/>
        <c:crossBetween val="midCat"/>
        <c:majorUnit val="1"/>
        <c:minorUnit val="0.5"/>
      </c:valAx>
      <c:valAx>
        <c:axId val="-90673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A/B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662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spPr>
            <a:ln w="19050">
              <a:noFill/>
            </a:ln>
          </c:spPr>
          <c:marker>
            <c:symbol val="square"/>
            <c:size val="15"/>
            <c:spPr>
              <a:solidFill>
                <a:schemeClr val="accent2">
                  <a:shade val="76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hade val="76000"/>
                    <a:satMod val="175000"/>
                    <a:alpha val="25000"/>
                  </a:schemeClr>
                </a:glow>
              </a:effectLst>
            </c:spPr>
          </c:marker>
          <c:dPt>
            <c:idx val="7"/>
            <c:marker>
              <c:spPr>
                <a:solidFill>
                  <a:schemeClr val="accent1">
                    <a:lumMod val="50000"/>
                  </a:schemeClr>
                </a:solidFill>
                <a:ln>
                  <a:noFill/>
                </a:ln>
                <a:effectLst>
                  <a:glow rad="63500">
                    <a:schemeClr val="accent2">
                      <a:shade val="76000"/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E7B-42AA-A17A-51508FF5DAE9}"/>
              </c:ext>
            </c:extLst>
          </c:dPt>
          <c:xVal>
            <c:numRef>
              <c:f>'Tween-pH of MPD (B)'!$B$27:$B$31</c:f>
              <c:numCache>
                <c:formatCode>0.00</c:formatCode>
                <c:ptCount val="5"/>
                <c:pt idx="0">
                  <c:v>1.07</c:v>
                </c:pt>
                <c:pt idx="1">
                  <c:v>2.14</c:v>
                </c:pt>
                <c:pt idx="2">
                  <c:v>2.15</c:v>
                </c:pt>
                <c:pt idx="3">
                  <c:v>2.17</c:v>
                </c:pt>
                <c:pt idx="4">
                  <c:v>2.25</c:v>
                </c:pt>
              </c:numCache>
            </c:numRef>
          </c:xVal>
          <c:yVal>
            <c:numRef>
              <c:f>'Tween-pH of MPD (B)'!$E$27:$E$31</c:f>
              <c:numCache>
                <c:formatCode>0.00</c:formatCode>
                <c:ptCount val="5"/>
                <c:pt idx="0">
                  <c:v>0.76</c:v>
                </c:pt>
                <c:pt idx="1">
                  <c:v>5.8</c:v>
                </c:pt>
                <c:pt idx="2">
                  <c:v>5.65</c:v>
                </c:pt>
                <c:pt idx="3">
                  <c:v>7.71</c:v>
                </c:pt>
                <c:pt idx="4">
                  <c:v>6.28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7B-42AA-A17A-51508FF5D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08190992"/>
        <c:axId val="-885734288"/>
      </c:scatterChart>
      <c:valAx>
        <c:axId val="-908190992"/>
        <c:scaling>
          <c:orientation val="minMax"/>
          <c:max val="2.5"/>
          <c:min val="0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Permeability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85734288"/>
        <c:crosses val="autoZero"/>
        <c:crossBetween val="midCat"/>
      </c:valAx>
      <c:valAx>
        <c:axId val="-88573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/>
                  <a:t>A/B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819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658692</xdr:colOff>
      <xdr:row>19</xdr:row>
      <xdr:rowOff>80348</xdr:rowOff>
    </xdr:from>
    <xdr:to>
      <xdr:col>7</xdr:col>
      <xdr:colOff>583764</xdr:colOff>
      <xdr:row>36</xdr:row>
      <xdr:rowOff>63036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1232841</xdr:colOff>
      <xdr:row>32</xdr:row>
      <xdr:rowOff>197106</xdr:rowOff>
    </xdr:from>
    <xdr:to>
      <xdr:col>15</xdr:col>
      <xdr:colOff>626679</xdr:colOff>
      <xdr:row>44</xdr:row>
      <xdr:rowOff>27281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616654</xdr:colOff>
      <xdr:row>36</xdr:row>
      <xdr:rowOff>89607</xdr:rowOff>
    </xdr:from>
    <xdr:to>
      <xdr:col>7</xdr:col>
      <xdr:colOff>416350</xdr:colOff>
      <xdr:row>54</xdr:row>
      <xdr:rowOff>188383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782723</xdr:colOff>
      <xdr:row>37</xdr:row>
      <xdr:rowOff>38195</xdr:rowOff>
    </xdr:from>
    <xdr:to>
      <xdr:col>15</xdr:col>
      <xdr:colOff>12700</xdr:colOff>
      <xdr:row>52</xdr:row>
      <xdr:rowOff>10336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0.13889</cdr:x>
      <cdr:y>0.69832</cdr:y>
    </cdr:from>
    <cdr:to>
      <cdr:x>0.20123</cdr:x>
      <cdr:y>0.81115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5257" y="3101560"/>
          <a:ext cx="388415" cy="501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4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0.11894</cdr:x>
      <cdr:y>0.35332</cdr:y>
    </cdr:from>
    <cdr:to>
      <cdr:x>0.18129</cdr:x>
      <cdr:y>0.46615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41018" y="1569278"/>
          <a:ext cx="388415" cy="501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4.5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0.47569</cdr:x>
      <cdr:y>0.05184</cdr:y>
    </cdr:from>
    <cdr:to>
      <cdr:x>0.53803</cdr:x>
      <cdr:y>0.16467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963517" y="230257"/>
          <a:ext cx="388415" cy="501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5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0.70613</cdr:x>
      <cdr:y>0.12481</cdr:y>
    </cdr:from>
    <cdr:to>
      <cdr:x>0.76848</cdr:x>
      <cdr:y>0.18384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409647" y="564729"/>
          <a:ext cx="389340" cy="267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9.3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0.7611</cdr:x>
      <cdr:y>0.1151</cdr:y>
    </cdr:from>
    <cdr:to>
      <cdr:x>0.82317</cdr:x>
      <cdr:y>0.14441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752961" y="520808"/>
          <a:ext cx="387588" cy="132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6.3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0.79111</cdr:x>
      <cdr:y>0.05767</cdr:y>
    </cdr:from>
    <cdr:to>
      <cdr:x>0.85317</cdr:x>
      <cdr:y>0.11116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940328" y="260953"/>
          <a:ext cx="387588" cy="241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12.5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0.61354</cdr:x>
      <cdr:y>0.05282</cdr:y>
    </cdr:from>
    <cdr:to>
      <cdr:x>0.67588</cdr:x>
      <cdr:y>0.10415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831422" y="238994"/>
          <a:ext cx="389340" cy="232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10.3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0.69596</cdr:x>
      <cdr:y>0.00404</cdr:y>
    </cdr:from>
    <cdr:to>
      <cdr:x>0.7583</cdr:x>
      <cdr:y>0.05606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4346119" y="18300"/>
          <a:ext cx="389339" cy="2353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11.3</a:t>
          </a:r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0.79222</cdr:x>
      <cdr:y>0.09494</cdr:y>
    </cdr:from>
    <cdr:to>
      <cdr:x>0.93636</cdr:x>
      <cdr:y>0.25134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18714" y="403289"/>
          <a:ext cx="749380" cy="664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400" b="1">
              <a:solidFill>
                <a:schemeClr val="bg1"/>
              </a:solidFill>
            </a:rPr>
            <a:t>10.3</a:t>
          </a:r>
          <a:endParaRPr lang="en-US" sz="2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0.10649</cdr:x>
      <cdr:y>0.65598</cdr:y>
    </cdr:from>
    <cdr:to>
      <cdr:x>0.22302</cdr:x>
      <cdr:y>0.81237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50783" y="2135424"/>
          <a:ext cx="602731" cy="50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400" b="1">
              <a:solidFill>
                <a:schemeClr val="bg1"/>
              </a:solidFill>
            </a:rPr>
            <a:t>6.3</a:t>
          </a:r>
        </a:p>
      </cdr:txBody>
    </cdr:sp>
  </cdr:relSizeAnchor>
  <cdr:relSizeAnchor xmlns:cdr="http://schemas.openxmlformats.org/drawingml/2006/chartDrawing">
    <cdr:from>
      <cdr:x>0.56553</cdr:x>
      <cdr:y>0.51352</cdr:y>
    </cdr:from>
    <cdr:to>
      <cdr:x>0.70968</cdr:x>
      <cdr:y>0.66991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25080" y="1671667"/>
          <a:ext cx="745590" cy="50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400" b="1">
              <a:solidFill>
                <a:schemeClr val="bg1"/>
              </a:solidFill>
            </a:rPr>
            <a:t>9.3</a:t>
          </a:r>
          <a:endParaRPr lang="en-US" sz="2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0.85361</cdr:x>
      <cdr:y>0.47288</cdr:y>
    </cdr:from>
    <cdr:to>
      <cdr:x>0.99775</cdr:x>
      <cdr:y>0.62928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437919" y="2008692"/>
          <a:ext cx="749381" cy="664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400" b="1">
              <a:solidFill>
                <a:schemeClr val="bg1"/>
              </a:solidFill>
            </a:rPr>
            <a:t>12.5</a:t>
          </a:r>
          <a:endParaRPr lang="en-US" sz="2400" b="1">
            <a:solidFill>
              <a:schemeClr val="bg1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7377</xdr:colOff>
      <xdr:row>54</xdr:row>
      <xdr:rowOff>237067</xdr:rowOff>
    </xdr:from>
    <xdr:to>
      <xdr:col>8</xdr:col>
      <xdr:colOff>717098</xdr:colOff>
      <xdr:row>75</xdr:row>
      <xdr:rowOff>164140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747168</xdr:colOff>
      <xdr:row>60</xdr:row>
      <xdr:rowOff>206755</xdr:rowOff>
    </xdr:from>
    <xdr:to>
      <xdr:col>17</xdr:col>
      <xdr:colOff>747869</xdr:colOff>
      <xdr:row>75</xdr:row>
      <xdr:rowOff>168838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75</xdr:row>
      <xdr:rowOff>207645</xdr:rowOff>
    </xdr:from>
    <xdr:to>
      <xdr:col>8</xdr:col>
      <xdr:colOff>575084</xdr:colOff>
      <xdr:row>96</xdr:row>
      <xdr:rowOff>12931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0.13233</cdr:x>
      <cdr:y>0.51296</cdr:y>
    </cdr:from>
    <cdr:to>
      <cdr:x>0.19467</cdr:x>
      <cdr:y>0.62579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9939" y="2811636"/>
          <a:ext cx="386266" cy="618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4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0.47569</cdr:x>
      <cdr:y>0.05184</cdr:y>
    </cdr:from>
    <cdr:to>
      <cdr:x>0.53803</cdr:x>
      <cdr:y>0.16467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963517" y="230257"/>
          <a:ext cx="388415" cy="501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5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0.70613</cdr:x>
      <cdr:y>0.02907</cdr:y>
    </cdr:from>
    <cdr:to>
      <cdr:x>0.76848</cdr:x>
      <cdr:y>0.0881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399180" y="163296"/>
          <a:ext cx="388441" cy="3315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9.2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0.6462</cdr:x>
      <cdr:y>0.13575</cdr:y>
    </cdr:from>
    <cdr:to>
      <cdr:x>0.70827</cdr:x>
      <cdr:y>0.16506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020952" y="742043"/>
          <a:ext cx="386228" cy="160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6.3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0.86519</cdr:x>
      <cdr:y>0.09833</cdr:y>
    </cdr:from>
    <cdr:to>
      <cdr:x>0.92725</cdr:x>
      <cdr:y>0.15182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390125" y="552308"/>
          <a:ext cx="386633" cy="300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12.5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0.78258</cdr:x>
      <cdr:y>0.07734</cdr:y>
    </cdr:from>
    <cdr:to>
      <cdr:x>0.84492</cdr:x>
      <cdr:y>0.12867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875449" y="434403"/>
          <a:ext cx="388377" cy="2883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10.3</a:t>
          </a:r>
          <a:endParaRPr lang="en-US" sz="18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0.89063</cdr:x>
      <cdr:y>0</cdr:y>
    </cdr:from>
    <cdr:to>
      <cdr:x>0.95297</cdr:x>
      <cdr:y>0.05202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548634" y="0"/>
          <a:ext cx="388377" cy="292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800" b="1">
              <a:solidFill>
                <a:schemeClr val="bg1"/>
              </a:solidFill>
            </a:rPr>
            <a:t>11.3</a:t>
          </a:r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1102767</xdr:colOff>
      <xdr:row>25</xdr:row>
      <xdr:rowOff>0</xdr:rowOff>
    </xdr:from>
    <xdr:to>
      <xdr:col>21</xdr:col>
      <xdr:colOff>730935</xdr:colOff>
      <xdr:row>39</xdr:row>
      <xdr:rowOff>165283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474133</xdr:colOff>
      <xdr:row>24</xdr:row>
      <xdr:rowOff>119423</xdr:rowOff>
    </xdr:from>
    <xdr:to>
      <xdr:col>14</xdr:col>
      <xdr:colOff>575083</xdr:colOff>
      <xdr:row>39</xdr:row>
      <xdr:rowOff>195643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425434</xdr:colOff>
      <xdr:row>25</xdr:row>
      <xdr:rowOff>185377</xdr:rowOff>
    </xdr:from>
    <xdr:to>
      <xdr:col>14</xdr:col>
      <xdr:colOff>256802</xdr:colOff>
      <xdr:row>41</xdr:row>
      <xdr:rowOff>147460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22</xdr:col>
      <xdr:colOff>287217</xdr:colOff>
      <xdr:row>42</xdr:row>
      <xdr:rowOff>76220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431800</xdr:colOff>
      <xdr:row>43</xdr:row>
      <xdr:rowOff>50800</xdr:rowOff>
    </xdr:from>
    <xdr:to>
      <xdr:col>14</xdr:col>
      <xdr:colOff>263168</xdr:colOff>
      <xdr:row>62</xdr:row>
      <xdr:rowOff>165283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zoomScale="55" zoomScaleNormal="55" zoomScalePageLayoutView="81" workbookViewId="0">
      <selection activeCell="Q34" sqref="Q34"/>
    </sheetView>
  </sheetViews>
  <sheetFormatPr defaultColWidth="14.25" defaultRowHeight="21"/>
  <cols>
    <col min="1" max="1" width="14.25" style="56"/>
    <col min="2" max="4" width="12" style="9" customWidth="1"/>
    <col min="5" max="5" width="13.25" style="1" customWidth="1"/>
    <col min="6" max="6" width="9.75" style="9" customWidth="1"/>
    <col min="7" max="7" width="9.75" style="1" customWidth="1"/>
    <col min="8" max="8" width="18" style="1" customWidth="1"/>
    <col min="9" max="9" width="14.25" style="30" customWidth="1"/>
    <col min="10" max="11" width="14.25" style="1" customWidth="1"/>
    <col min="12" max="12" width="16.75" style="182" customWidth="1"/>
    <col min="13" max="13" width="9.75" style="82" customWidth="1"/>
    <col min="14" max="14" width="8.25" style="82" customWidth="1"/>
    <col min="15" max="15" width="16.75" style="106" customWidth="1"/>
    <col min="16" max="16" width="9.75" style="82" customWidth="1"/>
    <col min="17" max="17" width="8.25" style="82" customWidth="1"/>
    <col min="18" max="18" width="12" style="1" customWidth="1"/>
    <col min="19" max="19" width="12" style="21" customWidth="1"/>
    <col min="20" max="20" width="15.75" style="13" customWidth="1"/>
    <col min="21" max="22" width="12.5" style="13" customWidth="1"/>
    <col min="23" max="28" width="14.25" style="82"/>
    <col min="29" max="16384" width="14.25" style="1"/>
  </cols>
  <sheetData>
    <row r="1" spans="1:28" ht="22.15" customHeight="1">
      <c r="A1" s="364" t="s">
        <v>60</v>
      </c>
      <c r="B1" s="357" t="s">
        <v>22</v>
      </c>
      <c r="C1" s="357"/>
      <c r="D1" s="357"/>
      <c r="E1" s="357"/>
      <c r="F1" s="357"/>
      <c r="G1" s="357"/>
      <c r="H1" s="357"/>
      <c r="I1" s="372" t="s">
        <v>3</v>
      </c>
      <c r="J1" s="348" t="s">
        <v>33</v>
      </c>
      <c r="K1" s="348" t="s">
        <v>6</v>
      </c>
      <c r="L1" s="343" t="s">
        <v>108</v>
      </c>
      <c r="M1" s="346" t="s">
        <v>11</v>
      </c>
      <c r="N1" s="346" t="s">
        <v>80</v>
      </c>
      <c r="O1" s="343" t="s">
        <v>81</v>
      </c>
      <c r="P1" s="346" t="s">
        <v>11</v>
      </c>
      <c r="Q1" s="346" t="s">
        <v>80</v>
      </c>
      <c r="R1" s="373" t="s">
        <v>8</v>
      </c>
      <c r="S1" s="347" t="s">
        <v>9</v>
      </c>
      <c r="T1" s="345" t="s">
        <v>10</v>
      </c>
      <c r="U1" s="345" t="s">
        <v>11</v>
      </c>
      <c r="V1" s="345" t="s">
        <v>80</v>
      </c>
      <c r="W1" s="343" t="s">
        <v>78</v>
      </c>
      <c r="X1" s="343" t="s">
        <v>11</v>
      </c>
      <c r="Y1" s="343" t="s">
        <v>80</v>
      </c>
      <c r="Z1" s="344" t="s">
        <v>79</v>
      </c>
      <c r="AA1" s="339" t="s">
        <v>11</v>
      </c>
      <c r="AB1" s="339" t="s">
        <v>80</v>
      </c>
    </row>
    <row r="2" spans="1:28" ht="22.15" customHeight="1">
      <c r="A2" s="364"/>
      <c r="B2" s="7" t="s">
        <v>0</v>
      </c>
      <c r="C2" s="8" t="s">
        <v>1</v>
      </c>
      <c r="D2" s="10"/>
      <c r="E2" s="2" t="s">
        <v>5</v>
      </c>
      <c r="F2" s="11" t="s">
        <v>2</v>
      </c>
      <c r="G2" s="4" t="s">
        <v>20</v>
      </c>
      <c r="H2" s="3" t="s">
        <v>15</v>
      </c>
      <c r="I2" s="372"/>
      <c r="J2" s="348"/>
      <c r="K2" s="348"/>
      <c r="L2" s="343"/>
      <c r="M2" s="346"/>
      <c r="N2" s="346"/>
      <c r="O2" s="343"/>
      <c r="P2" s="346"/>
      <c r="Q2" s="346"/>
      <c r="R2" s="373"/>
      <c r="S2" s="347"/>
      <c r="T2" s="345"/>
      <c r="U2" s="345"/>
      <c r="V2" s="345"/>
      <c r="W2" s="343"/>
      <c r="X2" s="343"/>
      <c r="Y2" s="343"/>
      <c r="Z2" s="344"/>
      <c r="AA2" s="339"/>
      <c r="AB2" s="339"/>
    </row>
    <row r="3" spans="1:28" ht="21" customHeight="1">
      <c r="A3" s="329" t="s">
        <v>88</v>
      </c>
      <c r="B3" s="333" t="s">
        <v>24</v>
      </c>
      <c r="C3" s="361" t="s">
        <v>25</v>
      </c>
      <c r="D3" s="331" t="s">
        <v>26</v>
      </c>
      <c r="E3" s="331" t="s">
        <v>63</v>
      </c>
      <c r="F3" s="331" t="s">
        <v>4</v>
      </c>
      <c r="G3" s="331" t="s">
        <v>23</v>
      </c>
      <c r="H3" s="332" t="s">
        <v>87</v>
      </c>
      <c r="I3" s="370" t="s">
        <v>85</v>
      </c>
      <c r="J3" s="22">
        <v>46</v>
      </c>
      <c r="K3" s="22">
        <v>8.9</v>
      </c>
      <c r="L3" s="182">
        <f>(K3/1000)/(11.96*0.0001*J3/60)</f>
        <v>9.7062672677039394</v>
      </c>
      <c r="M3" s="355">
        <f>AVERAGE(L3:L6)</f>
        <v>10.667056735558731</v>
      </c>
      <c r="N3" s="355">
        <f>STDEV(L3:L6)</f>
        <v>1.1839159341515721</v>
      </c>
      <c r="O3" s="106">
        <f>(K3/1000)/(11.96*0.0001*J3/60)/15.5</f>
        <v>0.62621079146477032</v>
      </c>
      <c r="P3" s="355">
        <f>AVERAGE(O3:O6)</f>
        <v>0.68819720874572465</v>
      </c>
      <c r="Q3" s="355">
        <f>STDEV(O3:O6)</f>
        <v>7.638167317106917E-2</v>
      </c>
      <c r="R3" s="22">
        <v>4092</v>
      </c>
      <c r="S3" s="25">
        <v>835.2</v>
      </c>
      <c r="T3" s="24">
        <f t="shared" ref="T3:T13" si="0">(R3-S3)/R3</f>
        <v>0.79589442815249267</v>
      </c>
      <c r="U3" s="354">
        <f>AVERAGE(T3:T6)</f>
        <v>0.81662704275701126</v>
      </c>
      <c r="V3" s="354">
        <f>STDEV(T3:T6)</f>
        <v>2.1931351569060595E-2</v>
      </c>
      <c r="W3" s="82">
        <f>(1/T3-1)*O3*15.5</f>
        <v>2.4891532860434564</v>
      </c>
      <c r="X3" s="350">
        <f>AVERAGE(W3:W6)</f>
        <v>2.3914625549000981</v>
      </c>
      <c r="Y3" s="350">
        <f>STDEV(W3:W6)</f>
        <v>0.33294087970166636</v>
      </c>
      <c r="Z3" s="82">
        <f>O3/W3</f>
        <v>0.2515758249907305</v>
      </c>
      <c r="AA3" s="350">
        <f>AVERAGE(Z3:Z6)</f>
        <v>0.29126533440414837</v>
      </c>
      <c r="AB3" s="350">
        <f>STDEV(Z3:Z6)</f>
        <v>4.4147234339994366E-2</v>
      </c>
    </row>
    <row r="4" spans="1:28">
      <c r="A4" s="329"/>
      <c r="B4" s="333"/>
      <c r="C4" s="361"/>
      <c r="D4" s="331"/>
      <c r="E4" s="331"/>
      <c r="F4" s="331"/>
      <c r="G4" s="331"/>
      <c r="H4" s="332"/>
      <c r="I4" s="370"/>
      <c r="J4" s="73">
        <v>50</v>
      </c>
      <c r="K4" s="22">
        <v>10.199999999999999</v>
      </c>
      <c r="L4" s="182">
        <f t="shared" ref="L4:L31" si="1">(K4/1000)/(11.96*0.0001*J4/60)</f>
        <v>10.234113712374578</v>
      </c>
      <c r="M4" s="355"/>
      <c r="N4" s="355"/>
      <c r="O4" s="106">
        <f>(K4/1000)/(11.96*0.0001*J4/60)/15.5</f>
        <v>0.66026540079835982</v>
      </c>
      <c r="P4" s="355"/>
      <c r="Q4" s="355"/>
      <c r="R4" s="22">
        <v>4268</v>
      </c>
      <c r="S4" s="25">
        <v>668</v>
      </c>
      <c r="T4" s="100">
        <f t="shared" si="0"/>
        <v>0.8434864104967198</v>
      </c>
      <c r="U4" s="354"/>
      <c r="V4" s="354"/>
      <c r="W4" s="82">
        <f t="shared" ref="W4:W31" si="2">(1/T4-1)*O4*15.5</f>
        <v>1.8989966555183928</v>
      </c>
      <c r="X4" s="350"/>
      <c r="Y4" s="350"/>
      <c r="Z4" s="82">
        <f t="shared" ref="Z4:Z31" si="3">O4/W4</f>
        <v>0.34769171334749871</v>
      </c>
      <c r="AA4" s="350"/>
      <c r="AB4" s="350"/>
    </row>
    <row r="5" spans="1:28" s="102" customFormat="1">
      <c r="A5" s="329"/>
      <c r="B5" s="333"/>
      <c r="C5" s="361"/>
      <c r="D5" s="331"/>
      <c r="E5" s="331"/>
      <c r="F5" s="331"/>
      <c r="G5" s="331"/>
      <c r="H5" s="332"/>
      <c r="I5" s="370"/>
      <c r="J5" s="102">
        <v>34</v>
      </c>
      <c r="K5" s="102">
        <v>8.4</v>
      </c>
      <c r="L5" s="182">
        <f t="shared" si="1"/>
        <v>12.39425536100728</v>
      </c>
      <c r="M5" s="355"/>
      <c r="N5" s="355"/>
      <c r="O5" s="106">
        <f>(K5/1000)/(11.96*0.0001*J5/60)/15.5</f>
        <v>0.79962937812950197</v>
      </c>
      <c r="P5" s="355"/>
      <c r="Q5" s="355"/>
      <c r="R5" s="102">
        <v>4282</v>
      </c>
      <c r="S5" s="103">
        <v>748.3</v>
      </c>
      <c r="T5" s="104">
        <f t="shared" si="0"/>
        <v>0.82524521251751515</v>
      </c>
      <c r="U5" s="354"/>
      <c r="V5" s="354"/>
      <c r="W5" s="82">
        <f>(1/T5-1)*O5*15.5</f>
        <v>2.624620450700895</v>
      </c>
      <c r="X5" s="350"/>
      <c r="Y5" s="350"/>
      <c r="Z5" s="82">
        <f>O5/W5</f>
        <v>0.3046647670202996</v>
      </c>
      <c r="AA5" s="350"/>
      <c r="AB5" s="350"/>
    </row>
    <row r="6" spans="1:28">
      <c r="A6" s="329"/>
      <c r="B6" s="333"/>
      <c r="C6" s="361"/>
      <c r="D6" s="331"/>
      <c r="E6" s="331"/>
      <c r="F6" s="331"/>
      <c r="G6" s="331"/>
      <c r="H6" s="332"/>
      <c r="I6" s="370"/>
      <c r="J6" s="73">
        <v>117</v>
      </c>
      <c r="K6" s="22">
        <v>24.1</v>
      </c>
      <c r="L6" s="182">
        <f t="shared" si="1"/>
        <v>10.333590601149128</v>
      </c>
      <c r="M6" s="355"/>
      <c r="N6" s="355"/>
      <c r="O6" s="106">
        <f>(K6/1000)/(11.96*0.0001*J6/60)/15.5</f>
        <v>0.66668326459026628</v>
      </c>
      <c r="P6" s="355"/>
      <c r="Q6" s="355"/>
      <c r="R6" s="22">
        <v>4038</v>
      </c>
      <c r="S6" s="25">
        <v>800</v>
      </c>
      <c r="T6" s="100">
        <f t="shared" si="0"/>
        <v>0.80188211986131752</v>
      </c>
      <c r="U6" s="354"/>
      <c r="V6" s="354"/>
      <c r="W6" s="82">
        <f t="shared" si="2"/>
        <v>2.5530798273376467</v>
      </c>
      <c r="X6" s="350"/>
      <c r="Y6" s="350"/>
      <c r="Z6" s="82">
        <f t="shared" si="3"/>
        <v>0.26112903225806455</v>
      </c>
      <c r="AA6" s="350"/>
      <c r="AB6" s="350"/>
    </row>
    <row r="7" spans="1:28" s="79" customFormat="1" ht="21" customHeight="1">
      <c r="A7" s="329" t="s">
        <v>69</v>
      </c>
      <c r="B7" s="333"/>
      <c r="C7" s="361"/>
      <c r="D7" s="331"/>
      <c r="E7" s="331"/>
      <c r="F7" s="331"/>
      <c r="G7" s="331"/>
      <c r="H7" s="332"/>
      <c r="I7" s="336" t="s">
        <v>77</v>
      </c>
      <c r="J7" s="79">
        <v>43</v>
      </c>
      <c r="K7" s="79">
        <v>9.4</v>
      </c>
      <c r="L7" s="182">
        <f t="shared" si="1"/>
        <v>10.966788519872443</v>
      </c>
      <c r="M7" s="356">
        <f>AVERAGE(L7:L9)</f>
        <v>9.9332785379297004</v>
      </c>
      <c r="N7" s="356">
        <f>STDEV(L7:L9)</f>
        <v>1.2608809207361242</v>
      </c>
      <c r="O7" s="106">
        <f t="shared" ref="O7:O13" si="4">(K7/1000)/(11.96*0.0001*J7/60)/15.5</f>
        <v>0.70753474321757692</v>
      </c>
      <c r="P7" s="356">
        <f>AVERAGE(O7:O9)</f>
        <v>0.64085667986643224</v>
      </c>
      <c r="Q7" s="356">
        <f>STDEV(O7:O9)</f>
        <v>8.1347156176524868E-2</v>
      </c>
      <c r="R7" s="79">
        <v>4150</v>
      </c>
      <c r="S7" s="81">
        <v>299.2</v>
      </c>
      <c r="T7" s="80">
        <f t="shared" si="0"/>
        <v>0.92790361445783132</v>
      </c>
      <c r="U7" s="363">
        <f>AVERAGE(T7:T9)</f>
        <v>0.8971209828452843</v>
      </c>
      <c r="V7" s="363">
        <f>STDEV(T7:T9)</f>
        <v>2.9638601797576755E-2</v>
      </c>
      <c r="W7" s="82">
        <f t="shared" ref="W7:W13" si="5">(1/T7-1)*O7*15.5</f>
        <v>0.85209907685307817</v>
      </c>
      <c r="X7" s="341">
        <f>AVERAGE(W7:W9)</f>
        <v>1.1374894259613384</v>
      </c>
      <c r="Y7" s="341">
        <f>STDEV(W7:W9)</f>
        <v>0.3706809781417309</v>
      </c>
      <c r="Z7" s="82">
        <f t="shared" ref="Z7:Z13" si="6">O7/W7</f>
        <v>0.83034328100741794</v>
      </c>
      <c r="AA7" s="341">
        <f>AVERAGE(Z7:Z9)</f>
        <v>0.60184980708519042</v>
      </c>
      <c r="AB7" s="341">
        <f>STDEV(Z7:Z9)</f>
        <v>0.20691329985849807</v>
      </c>
    </row>
    <row r="8" spans="1:28" s="79" customFormat="1">
      <c r="A8" s="329"/>
      <c r="B8" s="333"/>
      <c r="C8" s="361"/>
      <c r="D8" s="331"/>
      <c r="E8" s="331"/>
      <c r="F8" s="331"/>
      <c r="G8" s="331"/>
      <c r="H8" s="332"/>
      <c r="I8" s="336"/>
      <c r="J8" s="79">
        <v>37</v>
      </c>
      <c r="K8" s="79">
        <v>7.6</v>
      </c>
      <c r="L8" s="182">
        <f t="shared" si="1"/>
        <v>10.304619000271172</v>
      </c>
      <c r="M8" s="356"/>
      <c r="N8" s="356"/>
      <c r="O8" s="106">
        <f t="shared" si="4"/>
        <v>0.66481412904975301</v>
      </c>
      <c r="P8" s="356"/>
      <c r="Q8" s="356"/>
      <c r="R8" s="79">
        <v>4612</v>
      </c>
      <c r="S8" s="81">
        <v>605.20000000000005</v>
      </c>
      <c r="T8" s="80">
        <f t="shared" si="0"/>
        <v>0.86877710320902002</v>
      </c>
      <c r="U8" s="363"/>
      <c r="V8" s="363"/>
      <c r="W8" s="82">
        <f t="shared" si="5"/>
        <v>1.5564429018079549</v>
      </c>
      <c r="X8" s="341"/>
      <c r="Y8" s="341"/>
      <c r="Z8" s="82">
        <f t="shared" si="6"/>
        <v>0.42713685691746794</v>
      </c>
      <c r="AA8" s="341"/>
      <c r="AB8" s="341"/>
    </row>
    <row r="9" spans="1:28" s="79" customFormat="1">
      <c r="A9" s="329"/>
      <c r="B9" s="333"/>
      <c r="C9" s="361"/>
      <c r="D9" s="331"/>
      <c r="E9" s="331"/>
      <c r="F9" s="331"/>
      <c r="G9" s="331"/>
      <c r="H9" s="332"/>
      <c r="I9" s="336"/>
      <c r="J9" s="79">
        <v>70</v>
      </c>
      <c r="K9" s="79">
        <v>11.9</v>
      </c>
      <c r="L9" s="182">
        <f t="shared" si="1"/>
        <v>8.5284280936454824</v>
      </c>
      <c r="M9" s="356"/>
      <c r="N9" s="356"/>
      <c r="O9" s="106">
        <f t="shared" si="4"/>
        <v>0.55022116733196658</v>
      </c>
      <c r="P9" s="356"/>
      <c r="Q9" s="356"/>
      <c r="R9" s="79">
        <v>4626</v>
      </c>
      <c r="S9" s="81">
        <v>487.2</v>
      </c>
      <c r="T9" s="80">
        <f t="shared" si="0"/>
        <v>0.89468223086900134</v>
      </c>
      <c r="U9" s="363"/>
      <c r="V9" s="363"/>
      <c r="W9" s="82">
        <f t="shared" si="5"/>
        <v>1.0039262992229816</v>
      </c>
      <c r="X9" s="341"/>
      <c r="Y9" s="341"/>
      <c r="Z9" s="82">
        <f t="shared" si="6"/>
        <v>0.54806928333068528</v>
      </c>
      <c r="AA9" s="341"/>
      <c r="AB9" s="341"/>
    </row>
    <row r="10" spans="1:28" s="79" customFormat="1" ht="21" customHeight="1">
      <c r="A10" s="329" t="s">
        <v>88</v>
      </c>
      <c r="B10" s="333"/>
      <c r="C10" s="361"/>
      <c r="D10" s="331"/>
      <c r="E10" s="331"/>
      <c r="F10" s="331"/>
      <c r="G10" s="331"/>
      <c r="H10" s="332"/>
      <c r="I10" s="374" t="s">
        <v>86</v>
      </c>
      <c r="J10" s="79">
        <v>30</v>
      </c>
      <c r="K10" s="79">
        <v>16.2</v>
      </c>
      <c r="L10" s="182">
        <f t="shared" si="1"/>
        <v>27.090301003344475</v>
      </c>
      <c r="M10" s="375">
        <f>AVERAGE(L10:L12)</f>
        <v>26.421404682274243</v>
      </c>
      <c r="N10" s="375">
        <f>STDEV(L10:L12)</f>
        <v>1.6126506289285849</v>
      </c>
      <c r="O10" s="106">
        <f t="shared" si="4"/>
        <v>1.7477613550544822</v>
      </c>
      <c r="P10" s="375">
        <f>AVERAGE(O10:O12)</f>
        <v>1.7046067536951124</v>
      </c>
      <c r="Q10" s="375">
        <f>STDEV(O10:O12)</f>
        <v>0.10404197605990868</v>
      </c>
      <c r="R10" s="79">
        <v>4100</v>
      </c>
      <c r="S10" s="81">
        <v>103.7</v>
      </c>
      <c r="T10" s="80">
        <f t="shared" si="0"/>
        <v>0.97470731707317082</v>
      </c>
      <c r="U10" s="362">
        <f>AVERAGE(T10:T12)</f>
        <v>0.96731782708804526</v>
      </c>
      <c r="V10" s="362">
        <f>STDEV(T10:T12)</f>
        <v>6.4163713233292025E-3</v>
      </c>
      <c r="W10" s="82">
        <f t="shared" si="5"/>
        <v>0.7029662973367401</v>
      </c>
      <c r="X10" s="342">
        <f>AVERAGE(W10:W12)</f>
        <v>0.89034804154155545</v>
      </c>
      <c r="Y10" s="342">
        <f>STDEV(W10:W12)</f>
        <v>0.16807041031632186</v>
      </c>
      <c r="Z10" s="82">
        <f t="shared" si="6"/>
        <v>2.4862662145767946</v>
      </c>
      <c r="AA10" s="342">
        <f>AVERAGE(Z10:Z12)</f>
        <v>1.9683018882271373</v>
      </c>
      <c r="AB10" s="342">
        <f>STDEV(Z10:Z12)</f>
        <v>0.44914344748553647</v>
      </c>
    </row>
    <row r="11" spans="1:28" s="79" customFormat="1">
      <c r="A11" s="329"/>
      <c r="B11" s="333"/>
      <c r="C11" s="361"/>
      <c r="D11" s="331"/>
      <c r="E11" s="331"/>
      <c r="F11" s="331"/>
      <c r="G11" s="331"/>
      <c r="H11" s="332"/>
      <c r="I11" s="374"/>
      <c r="J11" s="79">
        <v>20</v>
      </c>
      <c r="K11" s="79">
        <v>9.8000000000000007</v>
      </c>
      <c r="L11" s="182">
        <f t="shared" si="1"/>
        <v>24.581939799331103</v>
      </c>
      <c r="M11" s="375"/>
      <c r="N11" s="375"/>
      <c r="O11" s="106">
        <f t="shared" si="4"/>
        <v>1.5859315999568453</v>
      </c>
      <c r="P11" s="375"/>
      <c r="Q11" s="375"/>
      <c r="R11" s="79">
        <v>4275</v>
      </c>
      <c r="S11" s="81">
        <v>157.5</v>
      </c>
      <c r="T11" s="80">
        <f t="shared" si="0"/>
        <v>0.9631578947368421</v>
      </c>
      <c r="U11" s="362"/>
      <c r="V11" s="362"/>
      <c r="W11" s="82">
        <f t="shared" si="5"/>
        <v>0.94029277920938747</v>
      </c>
      <c r="X11" s="342"/>
      <c r="Y11" s="342"/>
      <c r="Z11" s="82">
        <f t="shared" si="6"/>
        <v>1.6866359447004589</v>
      </c>
      <c r="AA11" s="342"/>
      <c r="AB11" s="342"/>
    </row>
    <row r="12" spans="1:28" s="79" customFormat="1">
      <c r="A12" s="329"/>
      <c r="B12" s="333"/>
      <c r="C12" s="361"/>
      <c r="D12" s="331"/>
      <c r="E12" s="331"/>
      <c r="F12" s="331"/>
      <c r="G12" s="331"/>
      <c r="H12" s="332"/>
      <c r="I12" s="374"/>
      <c r="J12" s="79">
        <v>16</v>
      </c>
      <c r="K12" s="79">
        <v>8.8000000000000007</v>
      </c>
      <c r="L12" s="182">
        <f t="shared" si="1"/>
        <v>27.591973244147152</v>
      </c>
      <c r="M12" s="375"/>
      <c r="N12" s="375"/>
      <c r="O12" s="106">
        <f t="shared" si="4"/>
        <v>1.7801273060740097</v>
      </c>
      <c r="P12" s="375"/>
      <c r="Q12" s="375"/>
      <c r="R12" s="79">
        <v>4305</v>
      </c>
      <c r="S12" s="81">
        <v>154.6</v>
      </c>
      <c r="T12" s="80">
        <f t="shared" si="0"/>
        <v>0.96408826945412307</v>
      </c>
      <c r="U12" s="362"/>
      <c r="V12" s="362"/>
      <c r="W12" s="82">
        <f t="shared" si="5"/>
        <v>1.0277850480785384</v>
      </c>
      <c r="X12" s="342"/>
      <c r="Y12" s="342"/>
      <c r="Z12" s="82">
        <f t="shared" si="6"/>
        <v>1.732003505404158</v>
      </c>
      <c r="AA12" s="342"/>
      <c r="AB12" s="342"/>
    </row>
    <row r="13" spans="1:28" ht="21" customHeight="1">
      <c r="A13" s="330" t="s">
        <v>69</v>
      </c>
      <c r="B13" s="333"/>
      <c r="C13" s="361"/>
      <c r="D13" s="331"/>
      <c r="E13" s="331"/>
      <c r="F13" s="331"/>
      <c r="G13" s="331"/>
      <c r="H13" s="332"/>
      <c r="I13" s="371" t="s">
        <v>61</v>
      </c>
      <c r="J13" s="73">
        <v>15</v>
      </c>
      <c r="K13" s="26">
        <v>10.6</v>
      </c>
      <c r="L13" s="182">
        <f t="shared" si="1"/>
        <v>35.4515050167224</v>
      </c>
      <c r="M13" s="337">
        <f>AVERAGE(L13:L16)</f>
        <v>34.396617895339837</v>
      </c>
      <c r="N13" s="337">
        <f>STDEV(L13:L16)</f>
        <v>4.7824913555078625</v>
      </c>
      <c r="O13" s="129">
        <f t="shared" si="4"/>
        <v>2.2871938720466063</v>
      </c>
      <c r="P13" s="337">
        <f>AVERAGE(O13:O16)</f>
        <v>2.0849681736847878</v>
      </c>
      <c r="Q13" s="337">
        <f>STDEV(O13:O16)</f>
        <v>0.18653574180556629</v>
      </c>
      <c r="R13" s="26">
        <v>4630</v>
      </c>
      <c r="S13" s="27">
        <v>84.7</v>
      </c>
      <c r="T13" s="132">
        <f t="shared" si="0"/>
        <v>0.9817062634989201</v>
      </c>
      <c r="U13" s="359">
        <f>AVERAGE(T13:T16)</f>
        <v>0.97882775468230387</v>
      </c>
      <c r="V13" s="359">
        <f>STDEV(T13:T16)</f>
        <v>8.3096802835545928E-3</v>
      </c>
      <c r="W13" s="82">
        <f t="shared" si="5"/>
        <v>0.6606258057589991</v>
      </c>
      <c r="X13" s="351">
        <f>AVERAGE(W13:W16)</f>
        <v>0.56529748670650393</v>
      </c>
      <c r="Y13" s="351">
        <f>STDEV(W13:W16)</f>
        <v>0.45527312687002525</v>
      </c>
      <c r="Z13" s="82">
        <f t="shared" si="6"/>
        <v>3.4621624709601346</v>
      </c>
      <c r="AA13" s="351" t="e">
        <f>AVERAGE(Z13:Z16)</f>
        <v>#DIV/0!</v>
      </c>
      <c r="AB13" s="351" t="e">
        <f>STDEV(Z13:Z16)</f>
        <v>#DIV/0!</v>
      </c>
    </row>
    <row r="14" spans="1:28">
      <c r="A14" s="330"/>
      <c r="B14" s="333"/>
      <c r="C14" s="361"/>
      <c r="D14" s="331"/>
      <c r="E14" s="331"/>
      <c r="F14" s="331"/>
      <c r="G14" s="331"/>
      <c r="H14" s="332"/>
      <c r="I14" s="371"/>
      <c r="J14" s="73">
        <v>10</v>
      </c>
      <c r="K14" s="22">
        <v>8.1</v>
      </c>
      <c r="L14" s="182">
        <f t="shared" si="1"/>
        <v>40.635451505016711</v>
      </c>
      <c r="M14" s="337"/>
      <c r="N14" s="337"/>
      <c r="O14" s="96"/>
      <c r="P14" s="337"/>
      <c r="Q14" s="337"/>
      <c r="R14" s="22">
        <v>4405</v>
      </c>
      <c r="S14" s="25">
        <v>72.099999999999994</v>
      </c>
      <c r="T14" s="28">
        <f t="shared" ref="T14:T28" si="7">(R14-S14)/R14</f>
        <v>0.98363223609534611</v>
      </c>
      <c r="U14" s="359"/>
      <c r="V14" s="359"/>
      <c r="W14" s="82">
        <f t="shared" si="2"/>
        <v>0</v>
      </c>
      <c r="X14" s="351"/>
      <c r="Y14" s="351"/>
      <c r="Z14" s="82" t="e">
        <f t="shared" si="3"/>
        <v>#DIV/0!</v>
      </c>
      <c r="AA14" s="351"/>
      <c r="AB14" s="351"/>
    </row>
    <row r="15" spans="1:28" s="130" customFormat="1">
      <c r="A15" s="330"/>
      <c r="B15" s="333"/>
      <c r="C15" s="361"/>
      <c r="D15" s="331"/>
      <c r="E15" s="331"/>
      <c r="F15" s="331"/>
      <c r="G15" s="331"/>
      <c r="H15" s="332"/>
      <c r="I15" s="371"/>
      <c r="J15" s="130">
        <v>61</v>
      </c>
      <c r="K15" s="130">
        <v>38.6</v>
      </c>
      <c r="L15" s="182">
        <f t="shared" si="1"/>
        <v>31.745161467185696</v>
      </c>
      <c r="M15" s="337"/>
      <c r="N15" s="337"/>
      <c r="O15" s="96">
        <f t="shared" ref="O15:O20" si="8">(K15/1000)/(11.96*0.0001*J15/60)/15.5</f>
        <v>2.0480749333668191</v>
      </c>
      <c r="P15" s="337"/>
      <c r="Q15" s="337"/>
      <c r="R15" s="130">
        <v>4305</v>
      </c>
      <c r="S15" s="131">
        <v>144.5</v>
      </c>
      <c r="T15" s="28">
        <f t="shared" si="7"/>
        <v>0.96643437862950055</v>
      </c>
      <c r="U15" s="359"/>
      <c r="V15" s="359"/>
      <c r="W15" s="82">
        <f t="shared" si="2"/>
        <v>1.1025539795717658</v>
      </c>
      <c r="X15" s="351"/>
      <c r="Y15" s="351"/>
      <c r="Z15" s="82">
        <f t="shared" si="3"/>
        <v>1.8575733898872648</v>
      </c>
      <c r="AA15" s="351"/>
      <c r="AB15" s="351"/>
    </row>
    <row r="16" spans="1:28">
      <c r="A16" s="330"/>
      <c r="B16" s="333"/>
      <c r="C16" s="361"/>
      <c r="D16" s="331"/>
      <c r="E16" s="331"/>
      <c r="F16" s="331"/>
      <c r="G16" s="331"/>
      <c r="H16" s="332"/>
      <c r="I16" s="371"/>
      <c r="J16" s="73">
        <v>29</v>
      </c>
      <c r="K16" s="22">
        <v>17.2</v>
      </c>
      <c r="L16" s="182">
        <f t="shared" si="1"/>
        <v>29.754353592434548</v>
      </c>
      <c r="M16" s="337"/>
      <c r="N16" s="337"/>
      <c r="O16" s="106">
        <f t="shared" si="8"/>
        <v>1.9196357156409385</v>
      </c>
      <c r="P16" s="337"/>
      <c r="Q16" s="337"/>
      <c r="R16" s="22">
        <v>4313</v>
      </c>
      <c r="S16" s="25">
        <v>71</v>
      </c>
      <c r="T16" s="24">
        <f t="shared" si="7"/>
        <v>0.98353814050544863</v>
      </c>
      <c r="U16" s="359"/>
      <c r="V16" s="359"/>
      <c r="W16" s="82">
        <f t="shared" si="2"/>
        <v>0.49801016149525063</v>
      </c>
      <c r="X16" s="351"/>
      <c r="Y16" s="351"/>
      <c r="Z16" s="82">
        <f t="shared" si="3"/>
        <v>3.8546115402089951</v>
      </c>
      <c r="AA16" s="351"/>
      <c r="AB16" s="351"/>
    </row>
    <row r="17" spans="1:28" s="29" customFormat="1">
      <c r="A17" s="330"/>
      <c r="B17" s="333"/>
      <c r="C17" s="361"/>
      <c r="D17" s="331"/>
      <c r="E17" s="331"/>
      <c r="F17" s="331"/>
      <c r="G17" s="331"/>
      <c r="H17" s="332"/>
      <c r="I17" s="368" t="s">
        <v>93</v>
      </c>
      <c r="J17" s="73">
        <v>15</v>
      </c>
      <c r="K17" s="26">
        <v>10.9</v>
      </c>
      <c r="L17" s="182">
        <f t="shared" si="1"/>
        <v>36.454849498327754</v>
      </c>
      <c r="M17" s="338">
        <f>AVERAGE(L17:L22)</f>
        <v>37.036550406115616</v>
      </c>
      <c r="N17" s="338">
        <f>STDEV(L17:L22)</f>
        <v>1.4534062148528426</v>
      </c>
      <c r="O17" s="96">
        <f t="shared" si="8"/>
        <v>2.3519257740856614</v>
      </c>
      <c r="P17" s="338">
        <f>AVERAGE(O17:O22)</f>
        <v>2.3894548649106855</v>
      </c>
      <c r="Q17" s="338">
        <f>STDEV(O17:O22)</f>
        <v>9.3768142893731768E-2</v>
      </c>
      <c r="R17" s="26">
        <v>4610</v>
      </c>
      <c r="S17" s="27">
        <v>29.6</v>
      </c>
      <c r="T17" s="28">
        <f>(R17-S17)/R17</f>
        <v>0.9935791757049891</v>
      </c>
      <c r="U17" s="360">
        <f>AVERAGE(T17:T22)</f>
        <v>0.98302632275095536</v>
      </c>
      <c r="V17" s="360">
        <f>STDEV(T17:T22)</f>
        <v>5.9650554395566067E-3</v>
      </c>
      <c r="W17" s="82">
        <f t="shared" si="2"/>
        <v>0.23558281921895716</v>
      </c>
      <c r="X17" s="340">
        <f>AVERAGE(W17:W22)</f>
        <v>0.64299039695189886</v>
      </c>
      <c r="Y17" s="340">
        <f>STDEV(W17:W22)</f>
        <v>0.23567499230201178</v>
      </c>
      <c r="Z17" s="82">
        <f t="shared" si="3"/>
        <v>9.9834350479510849</v>
      </c>
      <c r="AA17" s="340">
        <f>AVERAGE(Z17:Z22)</f>
        <v>4.4939716107397194</v>
      </c>
      <c r="AB17" s="340">
        <f>STDEV(Z17:Z22)</f>
        <v>2.7378984409112932</v>
      </c>
    </row>
    <row r="18" spans="1:28" s="29" customFormat="1">
      <c r="A18" s="330"/>
      <c r="B18" s="333"/>
      <c r="C18" s="361"/>
      <c r="D18" s="331"/>
      <c r="E18" s="331"/>
      <c r="F18" s="331"/>
      <c r="G18" s="331"/>
      <c r="H18" s="332"/>
      <c r="I18" s="368"/>
      <c r="J18" s="73">
        <v>35</v>
      </c>
      <c r="K18" s="26">
        <v>24.1</v>
      </c>
      <c r="L18" s="182">
        <f t="shared" si="1"/>
        <v>34.543717152412796</v>
      </c>
      <c r="M18" s="338"/>
      <c r="N18" s="338"/>
      <c r="O18" s="96">
        <f t="shared" si="8"/>
        <v>2.22862691305889</v>
      </c>
      <c r="P18" s="338"/>
      <c r="Q18" s="338"/>
      <c r="R18" s="26">
        <v>4215</v>
      </c>
      <c r="S18" s="27">
        <v>69.5</v>
      </c>
      <c r="T18" s="28">
        <f>(R18-S18)/R18</f>
        <v>0.98351126927639387</v>
      </c>
      <c r="U18" s="360"/>
      <c r="V18" s="360"/>
      <c r="W18" s="82">
        <f t="shared" si="2"/>
        <v>0.57913118854002688</v>
      </c>
      <c r="X18" s="340"/>
      <c r="Y18" s="340"/>
      <c r="Z18" s="82">
        <f t="shared" si="3"/>
        <v>3.8482246460895926</v>
      </c>
      <c r="AA18" s="340"/>
      <c r="AB18" s="340"/>
    </row>
    <row r="19" spans="1:28" s="29" customFormat="1">
      <c r="A19" s="330"/>
      <c r="B19" s="333"/>
      <c r="C19" s="361"/>
      <c r="D19" s="331"/>
      <c r="E19" s="331"/>
      <c r="F19" s="331"/>
      <c r="G19" s="331"/>
      <c r="H19" s="332"/>
      <c r="I19" s="368"/>
      <c r="J19" s="73">
        <v>50</v>
      </c>
      <c r="K19" s="26">
        <v>37.799999999999997</v>
      </c>
      <c r="L19" s="182">
        <f t="shared" si="1"/>
        <v>37.926421404682266</v>
      </c>
      <c r="M19" s="338"/>
      <c r="N19" s="338"/>
      <c r="O19" s="96">
        <f t="shared" si="8"/>
        <v>2.4468658970762753</v>
      </c>
      <c r="P19" s="338"/>
      <c r="Q19" s="338"/>
      <c r="R19" s="26">
        <v>4076</v>
      </c>
      <c r="S19" s="27">
        <v>93</v>
      </c>
      <c r="T19" s="28">
        <f>(R19-S19)/R19</f>
        <v>0.97718351324828268</v>
      </c>
      <c r="U19" s="360"/>
      <c r="V19" s="360"/>
      <c r="W19" s="82">
        <f t="shared" si="2"/>
        <v>0.88555289747312016</v>
      </c>
      <c r="X19" s="340"/>
      <c r="Y19" s="340"/>
      <c r="Z19" s="82">
        <f t="shared" si="3"/>
        <v>2.7630939993062884</v>
      </c>
      <c r="AA19" s="340"/>
      <c r="AB19" s="340"/>
    </row>
    <row r="20" spans="1:28">
      <c r="A20" s="329" t="s">
        <v>68</v>
      </c>
      <c r="B20" s="333"/>
      <c r="C20" s="361"/>
      <c r="D20" s="331"/>
      <c r="E20" s="331"/>
      <c r="F20" s="331"/>
      <c r="G20" s="331"/>
      <c r="H20" s="332"/>
      <c r="I20" s="368" t="s">
        <v>93</v>
      </c>
      <c r="J20" s="26">
        <v>75</v>
      </c>
      <c r="K20" s="26">
        <v>58</v>
      </c>
      <c r="L20" s="182">
        <f t="shared" si="1"/>
        <v>38.795986622073578</v>
      </c>
      <c r="M20" s="338"/>
      <c r="N20" s="338"/>
      <c r="O20" s="96">
        <f t="shared" si="8"/>
        <v>2.5029668788434565</v>
      </c>
      <c r="P20" s="338"/>
      <c r="Q20" s="338"/>
      <c r="R20" s="26">
        <v>3901</v>
      </c>
      <c r="S20" s="27">
        <v>68.099999999999994</v>
      </c>
      <c r="T20" s="28">
        <f t="shared" si="7"/>
        <v>0.98254293770827994</v>
      </c>
      <c r="U20" s="360"/>
      <c r="V20" s="360"/>
      <c r="W20" s="82">
        <f t="shared" si="2"/>
        <v>0.68929705678812259</v>
      </c>
      <c r="X20" s="340"/>
      <c r="Y20" s="340"/>
      <c r="Z20" s="82">
        <f t="shared" si="3"/>
        <v>3.6311875325659821</v>
      </c>
      <c r="AA20" s="340"/>
      <c r="AB20" s="340"/>
    </row>
    <row r="21" spans="1:28">
      <c r="A21" s="329"/>
      <c r="B21" s="333"/>
      <c r="C21" s="361"/>
      <c r="D21" s="331"/>
      <c r="E21" s="331"/>
      <c r="F21" s="331"/>
      <c r="G21" s="331"/>
      <c r="H21" s="332"/>
      <c r="I21" s="368"/>
      <c r="J21" s="26">
        <v>10</v>
      </c>
      <c r="K21" s="26">
        <v>7.4</v>
      </c>
      <c r="L21" s="182">
        <f>(K21/1000)/(11.96*0.0001*J21/60)</f>
        <v>37.123745819397989</v>
      </c>
      <c r="M21" s="338"/>
      <c r="N21" s="338"/>
      <c r="O21" s="96">
        <f t="shared" ref="O21:O28" si="9">(K21/1000)/(11.96*0.0001*J21/60)/15.5</f>
        <v>2.3950803754450316</v>
      </c>
      <c r="P21" s="338"/>
      <c r="Q21" s="338"/>
      <c r="R21" s="26">
        <v>4176</v>
      </c>
      <c r="S21" s="27">
        <v>94.2</v>
      </c>
      <c r="T21" s="28">
        <f t="shared" si="7"/>
        <v>0.9774425287356322</v>
      </c>
      <c r="U21" s="360"/>
      <c r="V21" s="360"/>
      <c r="W21" s="82">
        <f t="shared" si="2"/>
        <v>0.85674380326994837</v>
      </c>
      <c r="X21" s="340"/>
      <c r="Y21" s="340"/>
      <c r="Z21" s="82">
        <f t="shared" si="3"/>
        <v>2.7955619478118061</v>
      </c>
      <c r="AA21" s="340"/>
      <c r="AB21" s="340"/>
    </row>
    <row r="22" spans="1:28">
      <c r="A22" s="329"/>
      <c r="B22" s="333"/>
      <c r="C22" s="361"/>
      <c r="D22" s="331"/>
      <c r="E22" s="331"/>
      <c r="F22" s="331"/>
      <c r="G22" s="331"/>
      <c r="H22" s="332"/>
      <c r="I22" s="368"/>
      <c r="J22" s="26">
        <v>20</v>
      </c>
      <c r="K22" s="26">
        <v>14.9</v>
      </c>
      <c r="L22" s="182">
        <f t="shared" si="1"/>
        <v>37.374581939799327</v>
      </c>
      <c r="M22" s="338"/>
      <c r="N22" s="338"/>
      <c r="O22" s="96">
        <f>(K22/1000)/(11.96*0.0001*J22/60)/15.5</f>
        <v>2.4112633509547954</v>
      </c>
      <c r="P22" s="338"/>
      <c r="Q22" s="338"/>
      <c r="R22" s="26">
        <v>4099</v>
      </c>
      <c r="S22" s="27">
        <v>66</v>
      </c>
      <c r="T22" s="28">
        <f t="shared" si="7"/>
        <v>0.98389851183215415</v>
      </c>
      <c r="U22" s="360"/>
      <c r="V22" s="360"/>
      <c r="W22" s="82">
        <f t="shared" si="2"/>
        <v>0.61163461642121808</v>
      </c>
      <c r="X22" s="340"/>
      <c r="Y22" s="340"/>
      <c r="Z22" s="82">
        <f t="shared" si="3"/>
        <v>3.9423264907135604</v>
      </c>
      <c r="AA22" s="340"/>
      <c r="AB22" s="340"/>
    </row>
    <row r="23" spans="1:28">
      <c r="A23" s="329"/>
      <c r="B23" s="333"/>
      <c r="C23" s="361"/>
      <c r="D23" s="331"/>
      <c r="E23" s="331"/>
      <c r="F23" s="331"/>
      <c r="G23" s="331"/>
      <c r="H23" s="332"/>
      <c r="I23" s="334" t="s">
        <v>54</v>
      </c>
      <c r="J23" s="22">
        <v>10</v>
      </c>
      <c r="K23" s="26">
        <v>7.9</v>
      </c>
      <c r="L23" s="182">
        <f t="shared" si="1"/>
        <v>39.632107023411365</v>
      </c>
      <c r="M23" s="326">
        <f>AVERAGE(L23:L25)</f>
        <v>38.294314381270901</v>
      </c>
      <c r="N23" s="326">
        <f>STDEV(L23:L25)</f>
        <v>2.7629952578358385</v>
      </c>
      <c r="O23" s="106">
        <f t="shared" si="9"/>
        <v>2.5569101305426689</v>
      </c>
      <c r="P23" s="326">
        <f>AVERAGE(O23:O25)</f>
        <v>2.4706009278239289</v>
      </c>
      <c r="Q23" s="326">
        <f>STDEV(O23:O25)</f>
        <v>0.17825775857005413</v>
      </c>
      <c r="R23" s="26">
        <v>3900</v>
      </c>
      <c r="S23" s="27">
        <v>25.7</v>
      </c>
      <c r="T23" s="28">
        <f t="shared" si="7"/>
        <v>0.99341025641025649</v>
      </c>
      <c r="U23" s="366">
        <f>AVERAGE(T23:T25)</f>
        <v>0.99129115648178845</v>
      </c>
      <c r="V23" s="366">
        <f>STDEV(T23:T25)</f>
        <v>2.3074769143889631E-3</v>
      </c>
      <c r="W23" s="82">
        <f t="shared" si="2"/>
        <v>0.26289785264477883</v>
      </c>
      <c r="X23" s="352">
        <f>AVERAGE(W23:W25)</f>
        <v>0.33274144735332573</v>
      </c>
      <c r="Y23" s="352">
        <f>STDEV(W23:W25)</f>
        <v>6.7045698016426986E-2</v>
      </c>
      <c r="Z23" s="82">
        <f t="shared" si="3"/>
        <v>9.7258692104933377</v>
      </c>
      <c r="AA23" s="352">
        <f>AVERAGE(Z23:Z25)</f>
        <v>7.6941679981552342</v>
      </c>
      <c r="AB23" s="352">
        <f>STDEV(Z23:Z25)</f>
        <v>2.0070084214849833</v>
      </c>
    </row>
    <row r="24" spans="1:28">
      <c r="A24" s="329"/>
      <c r="B24" s="333"/>
      <c r="C24" s="361"/>
      <c r="D24" s="331"/>
      <c r="E24" s="331"/>
      <c r="F24" s="331"/>
      <c r="G24" s="331"/>
      <c r="H24" s="332"/>
      <c r="I24" s="334"/>
      <c r="J24" s="22">
        <v>10</v>
      </c>
      <c r="K24" s="26">
        <v>8</v>
      </c>
      <c r="L24" s="182">
        <f t="shared" si="1"/>
        <v>40.133779264214041</v>
      </c>
      <c r="M24" s="326"/>
      <c r="N24" s="326"/>
      <c r="O24" s="106">
        <f t="shared" si="9"/>
        <v>2.589276081562196</v>
      </c>
      <c r="P24" s="326"/>
      <c r="Q24" s="326"/>
      <c r="R24" s="26">
        <v>4361</v>
      </c>
      <c r="S24" s="27">
        <v>36.5</v>
      </c>
      <c r="T24" s="28">
        <f t="shared" si="7"/>
        <v>0.99163036000917226</v>
      </c>
      <c r="U24" s="366"/>
      <c r="V24" s="366"/>
      <c r="W24" s="82">
        <f t="shared" si="2"/>
        <v>0.33874041927246723</v>
      </c>
      <c r="X24" s="352"/>
      <c r="Y24" s="352"/>
      <c r="Z24" s="82">
        <f t="shared" si="3"/>
        <v>7.6438356164385013</v>
      </c>
      <c r="AA24" s="352"/>
      <c r="AB24" s="352"/>
    </row>
    <row r="25" spans="1:28">
      <c r="A25" s="329"/>
      <c r="B25" s="333"/>
      <c r="C25" s="361"/>
      <c r="D25" s="331"/>
      <c r="E25" s="331"/>
      <c r="F25" s="331"/>
      <c r="G25" s="331"/>
      <c r="H25" s="332"/>
      <c r="I25" s="334"/>
      <c r="J25" s="22">
        <v>10</v>
      </c>
      <c r="K25" s="26">
        <v>7</v>
      </c>
      <c r="L25" s="182">
        <f t="shared" si="1"/>
        <v>35.117056856187283</v>
      </c>
      <c r="M25" s="326"/>
      <c r="N25" s="326"/>
      <c r="O25" s="106">
        <f t="shared" si="9"/>
        <v>2.2656165713669214</v>
      </c>
      <c r="P25" s="326"/>
      <c r="Q25" s="326"/>
      <c r="R25" s="26">
        <v>4164</v>
      </c>
      <c r="S25" s="27">
        <v>46.5</v>
      </c>
      <c r="T25" s="28">
        <f t="shared" si="7"/>
        <v>0.9888328530259366</v>
      </c>
      <c r="U25" s="366"/>
      <c r="V25" s="366"/>
      <c r="W25" s="82">
        <f t="shared" si="2"/>
        <v>0.39658607014273112</v>
      </c>
      <c r="X25" s="352"/>
      <c r="Y25" s="352"/>
      <c r="Z25" s="82">
        <f t="shared" si="3"/>
        <v>5.7127991675338654</v>
      </c>
      <c r="AA25" s="352"/>
      <c r="AB25" s="352"/>
    </row>
    <row r="26" spans="1:28">
      <c r="A26" s="329"/>
      <c r="B26" s="333"/>
      <c r="C26" s="361"/>
      <c r="D26" s="331"/>
      <c r="E26" s="331"/>
      <c r="F26" s="331"/>
      <c r="G26" s="331"/>
      <c r="H26" s="332"/>
      <c r="I26" s="335" t="s">
        <v>55</v>
      </c>
      <c r="J26" s="22">
        <v>10</v>
      </c>
      <c r="K26" s="1">
        <v>7.9</v>
      </c>
      <c r="L26" s="182">
        <f t="shared" si="1"/>
        <v>39.632107023411365</v>
      </c>
      <c r="M26" s="327">
        <f>AVERAGE(L26:L28)</f>
        <v>36.578918977235936</v>
      </c>
      <c r="N26" s="327">
        <f>STDEV(L26:L28)</f>
        <v>2.8517109066804598</v>
      </c>
      <c r="O26" s="106">
        <f t="shared" si="9"/>
        <v>2.5569101305426689</v>
      </c>
      <c r="P26" s="327">
        <f>AVERAGE(O26:O28)</f>
        <v>2.3599302565958671</v>
      </c>
      <c r="Q26" s="327">
        <f>STDEV(O26:O28)</f>
        <v>0.1839813488180943</v>
      </c>
      <c r="R26" s="26">
        <v>3914</v>
      </c>
      <c r="S26" s="27">
        <v>26.5</v>
      </c>
      <c r="T26" s="28">
        <f t="shared" si="7"/>
        <v>0.99322943280531428</v>
      </c>
      <c r="U26" s="369">
        <f>AVERAGE(T26:T28)</f>
        <v>0.99180349456434025</v>
      </c>
      <c r="V26" s="369">
        <f>STDEV(T26:T28)</f>
        <v>1.9665420583550447E-3</v>
      </c>
      <c r="W26" s="82">
        <f t="shared" si="2"/>
        <v>0.27016098678338096</v>
      </c>
      <c r="X26" s="353">
        <f>AVERAGE(W26:W28)</f>
        <v>0.30128948407039191</v>
      </c>
      <c r="Y26" s="353">
        <f>STDEV(W26:W28)</f>
        <v>6.9648114799276767E-2</v>
      </c>
      <c r="Z26" s="82">
        <f t="shared" si="3"/>
        <v>9.4643944004869844</v>
      </c>
      <c r="AA26" s="353">
        <f>AVERAGE(Z26:Z28)</f>
        <v>8.0860993532882084</v>
      </c>
      <c r="AB26" s="353">
        <f>STDEV(Z26:Z28)</f>
        <v>1.7514537371254482</v>
      </c>
    </row>
    <row r="27" spans="1:28">
      <c r="A27" s="329"/>
      <c r="B27" s="333"/>
      <c r="C27" s="361"/>
      <c r="D27" s="331"/>
      <c r="E27" s="331"/>
      <c r="F27" s="331"/>
      <c r="G27" s="331"/>
      <c r="H27" s="332"/>
      <c r="I27" s="335"/>
      <c r="J27" s="29">
        <v>31</v>
      </c>
      <c r="K27" s="1">
        <v>21</v>
      </c>
      <c r="L27" s="182">
        <f t="shared" si="1"/>
        <v>33.984248570503823</v>
      </c>
      <c r="M27" s="327"/>
      <c r="N27" s="327"/>
      <c r="O27" s="106">
        <f t="shared" si="9"/>
        <v>2.1925321658389563</v>
      </c>
      <c r="P27" s="327"/>
      <c r="Q27" s="327"/>
      <c r="R27" s="26">
        <v>4174</v>
      </c>
      <c r="S27" s="27">
        <v>30.8</v>
      </c>
      <c r="T27" s="28">
        <f t="shared" si="7"/>
        <v>0.99262098706276947</v>
      </c>
      <c r="U27" s="369"/>
      <c r="V27" s="369"/>
      <c r="W27" s="82">
        <f t="shared" si="2"/>
        <v>0.25263440238740881</v>
      </c>
      <c r="X27" s="353"/>
      <c r="Y27" s="353"/>
      <c r="Z27" s="82">
        <f t="shared" si="3"/>
        <v>8.6786761625471769</v>
      </c>
      <c r="AA27" s="353"/>
      <c r="AB27" s="353"/>
    </row>
    <row r="28" spans="1:28">
      <c r="A28" s="329"/>
      <c r="B28" s="333"/>
      <c r="C28" s="361"/>
      <c r="D28" s="331"/>
      <c r="E28" s="331"/>
      <c r="F28" s="331"/>
      <c r="G28" s="331"/>
      <c r="H28" s="332"/>
      <c r="I28" s="335"/>
      <c r="J28" s="29">
        <v>10</v>
      </c>
      <c r="K28" s="1">
        <v>7.2</v>
      </c>
      <c r="L28" s="182">
        <f t="shared" si="1"/>
        <v>36.120401337792636</v>
      </c>
      <c r="M28" s="327"/>
      <c r="N28" s="327"/>
      <c r="O28" s="106">
        <f t="shared" si="9"/>
        <v>2.3303484734059765</v>
      </c>
      <c r="P28" s="327"/>
      <c r="Q28" s="327"/>
      <c r="R28" s="22">
        <v>4387</v>
      </c>
      <c r="S28" s="25">
        <v>45.8</v>
      </c>
      <c r="T28" s="28">
        <f t="shared" si="7"/>
        <v>0.98956006382493722</v>
      </c>
      <c r="U28" s="369"/>
      <c r="V28" s="369"/>
      <c r="W28" s="82">
        <f t="shared" si="2"/>
        <v>0.38107306304038596</v>
      </c>
      <c r="X28" s="353"/>
      <c r="Y28" s="353"/>
      <c r="Z28" s="82">
        <f t="shared" si="3"/>
        <v>6.115227496830463</v>
      </c>
      <c r="AA28" s="353"/>
      <c r="AB28" s="353"/>
    </row>
    <row r="29" spans="1:28">
      <c r="A29" s="329"/>
      <c r="B29" s="333"/>
      <c r="C29" s="361"/>
      <c r="D29" s="331"/>
      <c r="E29" s="331"/>
      <c r="F29" s="331"/>
      <c r="G29" s="331"/>
      <c r="H29" s="332"/>
      <c r="I29" s="367" t="s">
        <v>44</v>
      </c>
      <c r="J29" s="29">
        <v>10</v>
      </c>
      <c r="K29" s="22">
        <v>8</v>
      </c>
      <c r="L29" s="182">
        <f t="shared" si="1"/>
        <v>40.133779264214041</v>
      </c>
      <c r="M29" s="328">
        <f>AVERAGE(L29:L31)</f>
        <v>39.437012263099213</v>
      </c>
      <c r="N29" s="328">
        <f>STDEV(L29:L31)</f>
        <v>0.87026170546243065</v>
      </c>
      <c r="O29" s="106">
        <f>(K29/1000)/(11.96*0.0001*J29/60)/15.5</f>
        <v>2.589276081562196</v>
      </c>
      <c r="P29" s="328">
        <f>AVERAGE(O29:O31)</f>
        <v>2.5443233718128524</v>
      </c>
      <c r="Q29" s="328">
        <f>STDEV(O29:O31)</f>
        <v>5.6145916481447074E-2</v>
      </c>
      <c r="R29" s="22">
        <v>3922</v>
      </c>
      <c r="S29" s="25">
        <v>43.1</v>
      </c>
      <c r="T29" s="24">
        <f>(R29-S29)/R29</f>
        <v>0.98901070882202957</v>
      </c>
      <c r="U29" s="365">
        <f>AVERAGE(T29:T31)</f>
        <v>0.98704254504809397</v>
      </c>
      <c r="V29" s="365">
        <f>STDEV(T29:T31)</f>
        <v>1.7959159155569574E-3</v>
      </c>
      <c r="W29" s="82">
        <f t="shared" si="2"/>
        <v>0.44594237703669443</v>
      </c>
      <c r="X29" s="349">
        <f>AVERAGE(W29:W31)</f>
        <v>0.51685323904508396</v>
      </c>
      <c r="Y29" s="349">
        <f>STDEV(W29:W31)</f>
        <v>6.2959064990761399E-2</v>
      </c>
      <c r="Z29" s="82">
        <f t="shared" si="3"/>
        <v>5.8063019235086895</v>
      </c>
      <c r="AA29" s="349">
        <f>AVERAGE(Z29:Z31)</f>
        <v>4.9825915189015229</v>
      </c>
      <c r="AB29" s="349">
        <f>STDEV(Z29:Z31)</f>
        <v>0.73773594311475099</v>
      </c>
    </row>
    <row r="30" spans="1:28">
      <c r="A30" s="329"/>
      <c r="B30" s="333"/>
      <c r="C30" s="361"/>
      <c r="D30" s="331"/>
      <c r="E30" s="331"/>
      <c r="F30" s="331"/>
      <c r="G30" s="331"/>
      <c r="H30" s="332"/>
      <c r="I30" s="367"/>
      <c r="J30" s="29">
        <v>30</v>
      </c>
      <c r="K30" s="22">
        <v>23</v>
      </c>
      <c r="L30" s="182">
        <f t="shared" si="1"/>
        <v>38.461538461538453</v>
      </c>
      <c r="M30" s="328"/>
      <c r="N30" s="328"/>
      <c r="O30" s="106">
        <f>(K30/1000)/(11.96*0.0001*J30/60)/15.5</f>
        <v>2.4813895781637711</v>
      </c>
      <c r="P30" s="328"/>
      <c r="Q30" s="328"/>
      <c r="R30" s="22">
        <v>4191</v>
      </c>
      <c r="S30" s="25">
        <v>60.8</v>
      </c>
      <c r="T30" s="24">
        <f>(R30-S30)/R30</f>
        <v>0.9854927225005965</v>
      </c>
      <c r="U30" s="365"/>
      <c r="V30" s="365"/>
      <c r="W30" s="82">
        <f t="shared" si="2"/>
        <v>0.56618602935972662</v>
      </c>
      <c r="X30" s="349"/>
      <c r="Y30" s="349"/>
      <c r="Z30" s="82">
        <f t="shared" si="3"/>
        <v>4.3826400679117059</v>
      </c>
      <c r="AA30" s="349"/>
      <c r="AB30" s="349"/>
    </row>
    <row r="31" spans="1:28">
      <c r="A31" s="329"/>
      <c r="B31" s="333"/>
      <c r="C31" s="361"/>
      <c r="D31" s="331"/>
      <c r="E31" s="331"/>
      <c r="F31" s="331"/>
      <c r="G31" s="331"/>
      <c r="H31" s="332"/>
      <c r="I31" s="367"/>
      <c r="J31" s="29">
        <v>24</v>
      </c>
      <c r="K31" s="22">
        <v>19</v>
      </c>
      <c r="L31" s="182">
        <f t="shared" si="1"/>
        <v>39.715719063545137</v>
      </c>
      <c r="M31" s="328"/>
      <c r="N31" s="328"/>
      <c r="O31" s="106">
        <f>(K31/1000)/(11.96*0.0001*J31/60)/15.5</f>
        <v>2.5623044557125896</v>
      </c>
      <c r="P31" s="328"/>
      <c r="Q31" s="328"/>
      <c r="R31" s="22">
        <v>4396</v>
      </c>
      <c r="S31" s="25">
        <v>58.8</v>
      </c>
      <c r="T31" s="24">
        <f>(R31-S31)/R31</f>
        <v>0.98662420382165605</v>
      </c>
      <c r="U31" s="365"/>
      <c r="V31" s="365"/>
      <c r="W31" s="82">
        <f t="shared" si="2"/>
        <v>0.53843131073883066</v>
      </c>
      <c r="X31" s="349"/>
      <c r="Y31" s="349"/>
      <c r="Z31" s="82">
        <f t="shared" si="3"/>
        <v>4.7588325652841741</v>
      </c>
      <c r="AA31" s="349"/>
      <c r="AB31" s="349"/>
    </row>
    <row r="32" spans="1:28" s="41" customFormat="1">
      <c r="A32" s="358"/>
      <c r="B32" s="358"/>
      <c r="C32" s="358"/>
      <c r="D32" s="358"/>
      <c r="E32" s="358"/>
      <c r="F32" s="358"/>
      <c r="G32" s="358"/>
      <c r="H32" s="358"/>
      <c r="I32" s="358"/>
      <c r="J32" s="358"/>
      <c r="K32" s="358"/>
      <c r="L32" s="358"/>
      <c r="M32" s="358"/>
      <c r="N32" s="358"/>
      <c r="O32" s="358"/>
      <c r="P32" s="358"/>
      <c r="Q32" s="358"/>
      <c r="R32" s="358"/>
      <c r="S32" s="358"/>
      <c r="T32" s="358"/>
      <c r="U32" s="358"/>
      <c r="V32" s="358"/>
      <c r="W32" s="358"/>
      <c r="X32" s="358"/>
      <c r="Y32" s="358"/>
      <c r="Z32" s="358"/>
      <c r="AA32" s="358"/>
      <c r="AB32" s="358"/>
    </row>
    <row r="33" spans="19:23" ht="33.5">
      <c r="S33" s="171" t="s">
        <v>84</v>
      </c>
      <c r="T33" s="172" t="s">
        <v>83</v>
      </c>
      <c r="U33" s="172" t="s">
        <v>82</v>
      </c>
      <c r="V33" s="172" t="s">
        <v>78</v>
      </c>
      <c r="W33" s="173" t="s">
        <v>79</v>
      </c>
    </row>
    <row r="34" spans="19:23" ht="33.5">
      <c r="S34" s="171">
        <v>4</v>
      </c>
      <c r="T34" s="173">
        <v>0.69</v>
      </c>
      <c r="U34" s="172">
        <v>0.81699999999999995</v>
      </c>
      <c r="V34" s="173">
        <v>2.39</v>
      </c>
      <c r="W34" s="173">
        <v>0.28999999999999998</v>
      </c>
    </row>
    <row r="35" spans="19:23" ht="33.5">
      <c r="S35" s="171">
        <v>6.3</v>
      </c>
      <c r="T35" s="173">
        <v>2.2200000000000002</v>
      </c>
      <c r="U35" s="172">
        <v>0.97899999999999998</v>
      </c>
      <c r="V35" s="173">
        <v>0.73</v>
      </c>
      <c r="W35" s="173">
        <v>3.26</v>
      </c>
    </row>
    <row r="36" spans="19:23" ht="33.5">
      <c r="S36" s="171">
        <v>9.3000000000000007</v>
      </c>
      <c r="T36" s="173">
        <v>2.39</v>
      </c>
      <c r="U36" s="172">
        <v>0.98299999999999998</v>
      </c>
      <c r="V36" s="173">
        <v>0.64</v>
      </c>
      <c r="W36" s="173">
        <v>4.49</v>
      </c>
    </row>
    <row r="37" spans="19:23" ht="33.5">
      <c r="S37" s="171">
        <v>10.3</v>
      </c>
      <c r="T37" s="173">
        <v>2.4700000000000002</v>
      </c>
      <c r="U37" s="172">
        <v>0.99099999999999999</v>
      </c>
      <c r="V37" s="173">
        <v>0.33</v>
      </c>
      <c r="W37" s="173">
        <v>7.69</v>
      </c>
    </row>
    <row r="38" spans="19:23" ht="33.5">
      <c r="S38" s="171">
        <v>12.5</v>
      </c>
      <c r="T38" s="173">
        <v>2.54</v>
      </c>
      <c r="U38" s="172">
        <v>0.98699999999999999</v>
      </c>
      <c r="V38" s="173">
        <v>0.49</v>
      </c>
      <c r="W38" s="173">
        <v>4.9800000000000004</v>
      </c>
    </row>
  </sheetData>
  <mergeCells count="124">
    <mergeCell ref="K1:K2"/>
    <mergeCell ref="O1:O2"/>
    <mergeCell ref="R1:R2"/>
    <mergeCell ref="I10:I12"/>
    <mergeCell ref="P10:P12"/>
    <mergeCell ref="Q10:Q12"/>
    <mergeCell ref="Q3:Q6"/>
    <mergeCell ref="L1:L2"/>
    <mergeCell ref="M1:M2"/>
    <mergeCell ref="N1:N2"/>
    <mergeCell ref="M3:M6"/>
    <mergeCell ref="N3:N6"/>
    <mergeCell ref="M7:M9"/>
    <mergeCell ref="N7:N9"/>
    <mergeCell ref="M10:M12"/>
    <mergeCell ref="N10:N12"/>
    <mergeCell ref="U10:U12"/>
    <mergeCell ref="V10:V12"/>
    <mergeCell ref="Q7:Q9"/>
    <mergeCell ref="U7:U9"/>
    <mergeCell ref="V7:V9"/>
    <mergeCell ref="A1:A2"/>
    <mergeCell ref="P29:P31"/>
    <mergeCell ref="Q29:Q31"/>
    <mergeCell ref="U29:U31"/>
    <mergeCell ref="V29:V31"/>
    <mergeCell ref="P23:P25"/>
    <mergeCell ref="Q23:Q25"/>
    <mergeCell ref="U23:U25"/>
    <mergeCell ref="V23:V25"/>
    <mergeCell ref="I29:I31"/>
    <mergeCell ref="I17:I19"/>
    <mergeCell ref="U26:U28"/>
    <mergeCell ref="V26:V28"/>
    <mergeCell ref="I3:I6"/>
    <mergeCell ref="I13:I16"/>
    <mergeCell ref="I20:I22"/>
    <mergeCell ref="I1:I2"/>
    <mergeCell ref="U1:U2"/>
    <mergeCell ref="P1:P2"/>
    <mergeCell ref="Y26:Y28"/>
    <mergeCell ref="X7:X9"/>
    <mergeCell ref="Y7:Y9"/>
    <mergeCell ref="U3:U6"/>
    <mergeCell ref="P3:P6"/>
    <mergeCell ref="P7:P9"/>
    <mergeCell ref="B1:H1"/>
    <mergeCell ref="W1:W2"/>
    <mergeCell ref="A32:AB32"/>
    <mergeCell ref="U13:U16"/>
    <mergeCell ref="V13:V16"/>
    <mergeCell ref="P26:P28"/>
    <mergeCell ref="Q26:Q28"/>
    <mergeCell ref="P17:P22"/>
    <mergeCell ref="Q17:Q22"/>
    <mergeCell ref="U17:U22"/>
    <mergeCell ref="V17:V22"/>
    <mergeCell ref="C3:C31"/>
    <mergeCell ref="D3:D31"/>
    <mergeCell ref="E3:E31"/>
    <mergeCell ref="F3:F31"/>
    <mergeCell ref="V3:V6"/>
    <mergeCell ref="P13:P16"/>
    <mergeCell ref="Q13:Q16"/>
    <mergeCell ref="V1:V2"/>
    <mergeCell ref="Q1:Q2"/>
    <mergeCell ref="S1:S2"/>
    <mergeCell ref="T1:T2"/>
    <mergeCell ref="J1:J2"/>
    <mergeCell ref="X29:X31"/>
    <mergeCell ref="Y29:Y31"/>
    <mergeCell ref="AA3:AA6"/>
    <mergeCell ref="AB3:AB6"/>
    <mergeCell ref="AA13:AA16"/>
    <mergeCell ref="AB13:AB16"/>
    <mergeCell ref="AA23:AA25"/>
    <mergeCell ref="AB23:AB25"/>
    <mergeCell ref="AA26:AA28"/>
    <mergeCell ref="AB26:AB28"/>
    <mergeCell ref="AA29:AA31"/>
    <mergeCell ref="AB29:AB31"/>
    <mergeCell ref="X3:X6"/>
    <mergeCell ref="X13:X16"/>
    <mergeCell ref="Y3:Y6"/>
    <mergeCell ref="Y13:Y16"/>
    <mergeCell ref="X23:X25"/>
    <mergeCell ref="Y23:Y25"/>
    <mergeCell ref="X26:X28"/>
    <mergeCell ref="AB1:AB2"/>
    <mergeCell ref="X17:X22"/>
    <mergeCell ref="Y17:Y22"/>
    <mergeCell ref="AA17:AA22"/>
    <mergeCell ref="AB17:AB22"/>
    <mergeCell ref="AA7:AA9"/>
    <mergeCell ref="AB7:AB9"/>
    <mergeCell ref="X10:X12"/>
    <mergeCell ref="Y10:Y12"/>
    <mergeCell ref="AA10:AA12"/>
    <mergeCell ref="AB10:AB12"/>
    <mergeCell ref="X1:X2"/>
    <mergeCell ref="Y1:Y2"/>
    <mergeCell ref="Z1:Z2"/>
    <mergeCell ref="AA1:AA2"/>
    <mergeCell ref="M23:M25"/>
    <mergeCell ref="N23:N25"/>
    <mergeCell ref="M26:M28"/>
    <mergeCell ref="N26:N28"/>
    <mergeCell ref="M29:M31"/>
    <mergeCell ref="N29:N31"/>
    <mergeCell ref="A7:A9"/>
    <mergeCell ref="A13:A19"/>
    <mergeCell ref="A3:A6"/>
    <mergeCell ref="A10:A12"/>
    <mergeCell ref="A20:A31"/>
    <mergeCell ref="G3:G31"/>
    <mergeCell ref="H3:H31"/>
    <mergeCell ref="B3:B31"/>
    <mergeCell ref="I23:I25"/>
    <mergeCell ref="I26:I28"/>
    <mergeCell ref="I7:I9"/>
    <mergeCell ref="M13:M16"/>
    <mergeCell ref="N13:N16"/>
    <mergeCell ref="M17:M22"/>
    <mergeCell ref="N17:N22"/>
  </mergeCells>
  <phoneticPr fontId="11" type="noConversion"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5"/>
  <sheetViews>
    <sheetView zoomScale="55" zoomScaleNormal="55" zoomScalePageLayoutView="60" workbookViewId="0">
      <selection activeCell="J33" sqref="J33"/>
    </sheetView>
  </sheetViews>
  <sheetFormatPr defaultColWidth="11.25" defaultRowHeight="15.5"/>
  <cols>
    <col min="8" max="8" width="18" customWidth="1"/>
    <col min="9" max="9" width="14.25" customWidth="1"/>
    <col min="10" max="11" width="14.25" style="62" customWidth="1"/>
    <col min="12" max="12" width="15.75" style="62" customWidth="1"/>
  </cols>
  <sheetData>
    <row r="1" spans="1:25" ht="21" customHeight="1">
      <c r="A1" s="377" t="s">
        <v>60</v>
      </c>
      <c r="B1" s="377" t="s">
        <v>22</v>
      </c>
      <c r="C1" s="377"/>
      <c r="D1" s="377"/>
      <c r="E1" s="377"/>
      <c r="F1" s="377"/>
      <c r="G1" s="377"/>
      <c r="H1" s="377"/>
      <c r="I1" s="378" t="s">
        <v>3</v>
      </c>
      <c r="J1" s="378" t="s">
        <v>33</v>
      </c>
      <c r="K1" s="378" t="s">
        <v>6</v>
      </c>
      <c r="L1" s="376" t="s">
        <v>81</v>
      </c>
      <c r="M1" s="379" t="s">
        <v>11</v>
      </c>
      <c r="N1" s="379" t="s">
        <v>80</v>
      </c>
      <c r="O1" s="380" t="s">
        <v>8</v>
      </c>
      <c r="P1" s="381" t="s">
        <v>9</v>
      </c>
      <c r="Q1" s="382" t="s">
        <v>10</v>
      </c>
      <c r="R1" s="382" t="s">
        <v>11</v>
      </c>
      <c r="S1" s="382" t="s">
        <v>80</v>
      </c>
      <c r="T1" s="376" t="s">
        <v>78</v>
      </c>
      <c r="U1" s="376" t="s">
        <v>11</v>
      </c>
      <c r="V1" s="376" t="s">
        <v>80</v>
      </c>
      <c r="W1" s="389" t="s">
        <v>79</v>
      </c>
      <c r="X1" s="383" t="s">
        <v>11</v>
      </c>
      <c r="Y1" s="383" t="s">
        <v>80</v>
      </c>
    </row>
    <row r="2" spans="1:25" ht="21">
      <c r="A2" s="377"/>
      <c r="B2" s="108" t="s">
        <v>0</v>
      </c>
      <c r="C2" s="109" t="s">
        <v>1</v>
      </c>
      <c r="D2" s="110"/>
      <c r="E2" s="111" t="s">
        <v>5</v>
      </c>
      <c r="F2" s="112" t="s">
        <v>2</v>
      </c>
      <c r="G2" s="113" t="s">
        <v>20</v>
      </c>
      <c r="H2" s="114" t="s">
        <v>15</v>
      </c>
      <c r="I2" s="378"/>
      <c r="J2" s="378"/>
      <c r="K2" s="378"/>
      <c r="L2" s="376"/>
      <c r="M2" s="379"/>
      <c r="N2" s="379"/>
      <c r="O2" s="380"/>
      <c r="P2" s="381"/>
      <c r="Q2" s="382"/>
      <c r="R2" s="382"/>
      <c r="S2" s="382"/>
      <c r="T2" s="376"/>
      <c r="U2" s="376"/>
      <c r="V2" s="376"/>
      <c r="W2" s="389"/>
      <c r="X2" s="383"/>
      <c r="Y2" s="383"/>
    </row>
    <row r="3" spans="1:25" ht="21" customHeight="1">
      <c r="A3" s="330" t="s">
        <v>97</v>
      </c>
      <c r="B3" s="384" t="s">
        <v>65</v>
      </c>
      <c r="C3" s="385" t="s">
        <v>25</v>
      </c>
      <c r="D3" s="386" t="s">
        <v>26</v>
      </c>
      <c r="E3" s="386" t="s">
        <v>63</v>
      </c>
      <c r="F3" s="386" t="s">
        <v>4</v>
      </c>
      <c r="G3" s="386" t="s">
        <v>23</v>
      </c>
      <c r="H3" s="387" t="s">
        <v>87</v>
      </c>
      <c r="I3" s="388" t="s">
        <v>85</v>
      </c>
      <c r="J3" s="116">
        <v>40</v>
      </c>
      <c r="K3" s="116">
        <v>7.9</v>
      </c>
      <c r="L3" s="115">
        <f>(K3/1000)/(11.96*0.0001*J3/60)/15.5</f>
        <v>0.63922753263566723</v>
      </c>
      <c r="M3" s="355" t="e">
        <f>AVERAGE(L3:L6)</f>
        <v>#DIV/0!</v>
      </c>
      <c r="N3" s="355" t="e">
        <f>STDEV(L3:L6)</f>
        <v>#DIV/0!</v>
      </c>
      <c r="O3" s="118">
        <v>4252</v>
      </c>
      <c r="P3" s="86">
        <v>410</v>
      </c>
      <c r="Q3" s="119">
        <f t="shared" ref="Q3:Q21" si="0">(O3-P3)/O3</f>
        <v>0.90357478833490124</v>
      </c>
      <c r="R3" s="355" t="e">
        <f>AVERAGE(Q3:Q6)</f>
        <v>#DIV/0!</v>
      </c>
      <c r="S3" s="355" t="e">
        <f>STDEV(Q3:Q6)</f>
        <v>#DIV/0!</v>
      </c>
      <c r="T3" s="82">
        <f>(1/Q3-1)*L3*15.5</f>
        <v>1.0573375767568098</v>
      </c>
      <c r="U3" s="355" t="e">
        <f>AVERAGE(T3:T6)</f>
        <v>#DIV/0!</v>
      </c>
      <c r="V3" s="355" t="e">
        <f>STDEV(T3:T6)</f>
        <v>#DIV/0!</v>
      </c>
      <c r="W3" s="82">
        <f>L3/T3</f>
        <v>0.60456333595594047</v>
      </c>
      <c r="X3" s="355" t="e">
        <f>AVERAGE(W3:W6)</f>
        <v>#DIV/0!</v>
      </c>
      <c r="Y3" s="355" t="e">
        <f>STDEV(W3:W6)</f>
        <v>#DIV/0!</v>
      </c>
    </row>
    <row r="4" spans="1:25" ht="21">
      <c r="A4" s="330"/>
      <c r="B4" s="384"/>
      <c r="C4" s="385"/>
      <c r="D4" s="386"/>
      <c r="E4" s="386"/>
      <c r="F4" s="386"/>
      <c r="G4" s="386"/>
      <c r="H4" s="387"/>
      <c r="I4" s="388"/>
      <c r="J4" s="116"/>
      <c r="K4" s="116"/>
      <c r="L4" s="115" t="e">
        <f>(K4/1000)/(11.96*0.0001*J4/60)/15.5</f>
        <v>#DIV/0!</v>
      </c>
      <c r="M4" s="355"/>
      <c r="N4" s="355"/>
      <c r="O4" s="118"/>
      <c r="P4" s="86"/>
      <c r="Q4" s="119" t="e">
        <f t="shared" si="0"/>
        <v>#DIV/0!</v>
      </c>
      <c r="R4" s="355"/>
      <c r="S4" s="355"/>
      <c r="T4" s="82" t="e">
        <f t="shared" ref="T4:T24" si="1">(1/Q4-1)*L4*15.5</f>
        <v>#DIV/0!</v>
      </c>
      <c r="U4" s="355"/>
      <c r="V4" s="355"/>
      <c r="W4" s="82" t="e">
        <f t="shared" ref="W4:W24" si="2">L4/T4</f>
        <v>#DIV/0!</v>
      </c>
      <c r="X4" s="355"/>
      <c r="Y4" s="355"/>
    </row>
    <row r="5" spans="1:25" ht="21">
      <c r="A5" s="330"/>
      <c r="B5" s="384"/>
      <c r="C5" s="385"/>
      <c r="D5" s="386"/>
      <c r="E5" s="386"/>
      <c r="F5" s="386"/>
      <c r="G5" s="386"/>
      <c r="H5" s="387"/>
      <c r="I5" s="388"/>
      <c r="J5" s="116"/>
      <c r="K5" s="116"/>
      <c r="L5" s="115"/>
      <c r="M5" s="355"/>
      <c r="N5" s="355"/>
      <c r="O5" s="118"/>
      <c r="P5" s="86"/>
      <c r="Q5" s="119" t="e">
        <f t="shared" si="0"/>
        <v>#DIV/0!</v>
      </c>
      <c r="R5" s="355"/>
      <c r="S5" s="355"/>
      <c r="T5" s="82" t="e">
        <f t="shared" si="1"/>
        <v>#DIV/0!</v>
      </c>
      <c r="U5" s="355"/>
      <c r="V5" s="355"/>
      <c r="W5" s="82" t="e">
        <f t="shared" si="2"/>
        <v>#DIV/0!</v>
      </c>
      <c r="X5" s="355"/>
      <c r="Y5" s="355"/>
    </row>
    <row r="6" spans="1:25" ht="21">
      <c r="A6" s="330"/>
      <c r="B6" s="384"/>
      <c r="C6" s="385"/>
      <c r="D6" s="386"/>
      <c r="E6" s="386"/>
      <c r="F6" s="386"/>
      <c r="G6" s="386"/>
      <c r="H6" s="387"/>
      <c r="I6" s="388"/>
      <c r="J6" s="116"/>
      <c r="K6" s="116"/>
      <c r="L6" s="115"/>
      <c r="M6" s="355"/>
      <c r="N6" s="355"/>
      <c r="O6" s="118"/>
      <c r="P6" s="86"/>
      <c r="Q6" s="119" t="e">
        <f t="shared" si="0"/>
        <v>#DIV/0!</v>
      </c>
      <c r="R6" s="355"/>
      <c r="S6" s="355"/>
      <c r="T6" s="82" t="e">
        <f t="shared" si="1"/>
        <v>#DIV/0!</v>
      </c>
      <c r="U6" s="355"/>
      <c r="V6" s="355"/>
      <c r="W6" s="82" t="e">
        <f t="shared" si="2"/>
        <v>#DIV/0!</v>
      </c>
      <c r="X6" s="355"/>
      <c r="Y6" s="355"/>
    </row>
    <row r="7" spans="1:25" ht="21" customHeight="1">
      <c r="A7" s="330"/>
      <c r="B7" s="384"/>
      <c r="C7" s="385"/>
      <c r="D7" s="386"/>
      <c r="E7" s="386"/>
      <c r="F7" s="386"/>
      <c r="G7" s="386"/>
      <c r="H7" s="387"/>
      <c r="I7" s="390" t="s">
        <v>86</v>
      </c>
      <c r="J7" s="116">
        <v>15</v>
      </c>
      <c r="K7" s="116">
        <v>9.9</v>
      </c>
      <c r="L7" s="115">
        <f t="shared" ref="L7:L16" si="3">(K7/1000)/(11.96*0.0001*J7/60)/15.5</f>
        <v>2.1361527672888116</v>
      </c>
      <c r="M7" s="375" t="e">
        <f>AVERAGE(L7:L9)</f>
        <v>#DIV/0!</v>
      </c>
      <c r="N7" s="375" t="e">
        <f>STDEV(L7:L9)</f>
        <v>#DIV/0!</v>
      </c>
      <c r="O7" s="118">
        <v>3919</v>
      </c>
      <c r="P7" s="86">
        <v>91.2</v>
      </c>
      <c r="Q7" s="119">
        <f t="shared" si="0"/>
        <v>0.97672875733605513</v>
      </c>
      <c r="R7" s="375" t="e">
        <f>AVERAGE(Q7:Q9)</f>
        <v>#DIV/0!</v>
      </c>
      <c r="S7" s="375" t="e">
        <f>STDEV(Q7:Q9)</f>
        <v>#DIV/0!</v>
      </c>
      <c r="T7" s="82">
        <f>(1/Q7-1)*L7*15.5</f>
        <v>0.78887756722907476</v>
      </c>
      <c r="U7" s="375" t="e">
        <f>AVERAGE(T7:T9)</f>
        <v>#DIV/0!</v>
      </c>
      <c r="V7" s="375" t="e">
        <f>STDEV(T7:T9)</f>
        <v>#DIV/0!</v>
      </c>
      <c r="W7" s="82">
        <f>L7/T7</f>
        <v>2.7078381437464736</v>
      </c>
      <c r="X7" s="375" t="e">
        <f>AVERAGE(W7:W9)</f>
        <v>#DIV/0!</v>
      </c>
      <c r="Y7" s="375" t="e">
        <f>STDEV(W7:W9)</f>
        <v>#DIV/0!</v>
      </c>
    </row>
    <row r="8" spans="1:25" ht="21">
      <c r="A8" s="330"/>
      <c r="B8" s="384"/>
      <c r="C8" s="385"/>
      <c r="D8" s="386"/>
      <c r="E8" s="386"/>
      <c r="F8" s="386"/>
      <c r="G8" s="386"/>
      <c r="H8" s="387"/>
      <c r="I8" s="390"/>
      <c r="J8" s="116"/>
      <c r="K8" s="116"/>
      <c r="L8" s="115" t="e">
        <f t="shared" si="3"/>
        <v>#DIV/0!</v>
      </c>
      <c r="M8" s="375"/>
      <c r="N8" s="375"/>
      <c r="O8" s="118"/>
      <c r="P8" s="86"/>
      <c r="Q8" s="119" t="e">
        <f t="shared" si="0"/>
        <v>#DIV/0!</v>
      </c>
      <c r="R8" s="375"/>
      <c r="S8" s="375"/>
      <c r="T8" s="82" t="e">
        <f>(1/Q8-1)*L8*15.5</f>
        <v>#DIV/0!</v>
      </c>
      <c r="U8" s="375"/>
      <c r="V8" s="375"/>
      <c r="W8" s="82" t="e">
        <f>L8/T8</f>
        <v>#DIV/0!</v>
      </c>
      <c r="X8" s="375"/>
      <c r="Y8" s="375"/>
    </row>
    <row r="9" spans="1:25" ht="21">
      <c r="A9" s="330"/>
      <c r="B9" s="384"/>
      <c r="C9" s="385"/>
      <c r="D9" s="386"/>
      <c r="E9" s="386"/>
      <c r="F9" s="386"/>
      <c r="G9" s="386"/>
      <c r="H9" s="387"/>
      <c r="I9" s="390"/>
      <c r="J9" s="116"/>
      <c r="K9" s="116"/>
      <c r="L9" s="115"/>
      <c r="M9" s="375"/>
      <c r="N9" s="375"/>
      <c r="O9" s="118"/>
      <c r="P9" s="86"/>
      <c r="Q9" s="119" t="e">
        <f t="shared" si="0"/>
        <v>#DIV/0!</v>
      </c>
      <c r="R9" s="375"/>
      <c r="S9" s="375"/>
      <c r="T9" s="82" t="e">
        <f>(1/Q9-1)*L9*15.5</f>
        <v>#DIV/0!</v>
      </c>
      <c r="U9" s="375"/>
      <c r="V9" s="375"/>
      <c r="W9" s="82" t="e">
        <f>L9/T9</f>
        <v>#DIV/0!</v>
      </c>
      <c r="X9" s="375"/>
      <c r="Y9" s="375"/>
    </row>
    <row r="10" spans="1:25" ht="21" customHeight="1">
      <c r="A10" s="330"/>
      <c r="B10" s="384"/>
      <c r="C10" s="385"/>
      <c r="D10" s="386"/>
      <c r="E10" s="386"/>
      <c r="F10" s="386"/>
      <c r="G10" s="386"/>
      <c r="H10" s="387"/>
      <c r="I10" s="391" t="s">
        <v>61</v>
      </c>
      <c r="J10" s="116">
        <v>19</v>
      </c>
      <c r="K10" s="116">
        <v>9.8000000000000007</v>
      </c>
      <c r="L10" s="96">
        <f t="shared" si="3"/>
        <v>1.6694016841651005</v>
      </c>
      <c r="M10" s="337">
        <f>AVERAGE(L10:L12)</f>
        <v>1.6694016841651005</v>
      </c>
      <c r="N10" s="337" t="e">
        <f>STDEV(L10:L12)</f>
        <v>#DIV/0!</v>
      </c>
      <c r="O10" s="118">
        <v>3940</v>
      </c>
      <c r="P10" s="86">
        <v>54.2</v>
      </c>
      <c r="Q10" s="28">
        <f t="shared" si="0"/>
        <v>0.98624365482233511</v>
      </c>
      <c r="R10" s="337" t="e">
        <f>AVERAGE(Q10:Q12)</f>
        <v>#DIV/0!</v>
      </c>
      <c r="S10" s="337" t="e">
        <f>STDEV(Q10:Q12)</f>
        <v>#DIV/0!</v>
      </c>
      <c r="T10" s="82">
        <f t="shared" si="1"/>
        <v>0.36092036514156678</v>
      </c>
      <c r="U10" s="337" t="e">
        <f>AVERAGE(T10:T12)</f>
        <v>#DIV/0!</v>
      </c>
      <c r="V10" s="337" t="e">
        <f>STDEV(T10:T12)</f>
        <v>#DIV/0!</v>
      </c>
      <c r="W10" s="82">
        <f t="shared" si="2"/>
        <v>4.6254017378883487</v>
      </c>
      <c r="X10" s="337" t="e">
        <f>AVERAGE(W10:W12)</f>
        <v>#DIV/0!</v>
      </c>
      <c r="Y10" s="337" t="e">
        <f>STDEV(W10:W12)</f>
        <v>#DIV/0!</v>
      </c>
    </row>
    <row r="11" spans="1:25" ht="21">
      <c r="A11" s="330"/>
      <c r="B11" s="384"/>
      <c r="C11" s="385"/>
      <c r="D11" s="386"/>
      <c r="E11" s="386"/>
      <c r="F11" s="386"/>
      <c r="G11" s="386"/>
      <c r="H11" s="387"/>
      <c r="I11" s="391"/>
      <c r="J11" s="116"/>
      <c r="K11" s="116"/>
      <c r="L11" s="96"/>
      <c r="M11" s="337"/>
      <c r="N11" s="337"/>
      <c r="O11" s="118"/>
      <c r="P11" s="86"/>
      <c r="Q11" s="28" t="e">
        <f t="shared" si="0"/>
        <v>#DIV/0!</v>
      </c>
      <c r="R11" s="337"/>
      <c r="S11" s="337"/>
      <c r="T11" s="82" t="e">
        <f t="shared" si="1"/>
        <v>#DIV/0!</v>
      </c>
      <c r="U11" s="337"/>
      <c r="V11" s="337"/>
      <c r="W11" s="82" t="e">
        <f t="shared" si="2"/>
        <v>#DIV/0!</v>
      </c>
      <c r="X11" s="337"/>
      <c r="Y11" s="337"/>
    </row>
    <row r="12" spans="1:25" ht="21">
      <c r="A12" s="330"/>
      <c r="B12" s="384"/>
      <c r="C12" s="385"/>
      <c r="D12" s="386"/>
      <c r="E12" s="386"/>
      <c r="F12" s="386"/>
      <c r="G12" s="386"/>
      <c r="H12" s="387"/>
      <c r="I12" s="391"/>
      <c r="J12" s="116"/>
      <c r="K12" s="116"/>
      <c r="L12" s="115"/>
      <c r="M12" s="337"/>
      <c r="N12" s="337"/>
      <c r="O12" s="118"/>
      <c r="P12" s="86"/>
      <c r="Q12" s="119" t="e">
        <f t="shared" si="0"/>
        <v>#DIV/0!</v>
      </c>
      <c r="R12" s="337"/>
      <c r="S12" s="337"/>
      <c r="T12" s="82" t="e">
        <f t="shared" si="1"/>
        <v>#DIV/0!</v>
      </c>
      <c r="U12" s="337"/>
      <c r="V12" s="337"/>
      <c r="W12" s="82" t="e">
        <f t="shared" si="2"/>
        <v>#DIV/0!</v>
      </c>
      <c r="X12" s="337"/>
      <c r="Y12" s="337"/>
    </row>
    <row r="13" spans="1:25" ht="21">
      <c r="A13" s="330"/>
      <c r="B13" s="384"/>
      <c r="C13" s="385"/>
      <c r="D13" s="386"/>
      <c r="E13" s="386"/>
      <c r="F13" s="386"/>
      <c r="G13" s="386"/>
      <c r="H13" s="387"/>
      <c r="I13" s="368" t="s">
        <v>94</v>
      </c>
      <c r="J13" s="116">
        <v>43</v>
      </c>
      <c r="K13" s="116">
        <v>12.5</v>
      </c>
      <c r="L13" s="96">
        <f t="shared" si="3"/>
        <v>0.94087066917230977</v>
      </c>
      <c r="M13" s="338" t="e">
        <f>AVERAGE(L13:L15)</f>
        <v>#DIV/0!</v>
      </c>
      <c r="N13" s="338" t="e">
        <f>STDEV(L13:L15)</f>
        <v>#DIV/0!</v>
      </c>
      <c r="O13" s="118">
        <v>4026</v>
      </c>
      <c r="P13" s="86">
        <v>97.7</v>
      </c>
      <c r="Q13" s="28">
        <f>(O13-P13)/O13</f>
        <v>0.97573273720814713</v>
      </c>
      <c r="R13" s="338" t="e">
        <f>AVERAGE(Q13:Q15)</f>
        <v>#DIV/0!</v>
      </c>
      <c r="S13" s="338" t="e">
        <f>STDEV(Q13:Q15)</f>
        <v>#DIV/0!</v>
      </c>
      <c r="T13" s="82">
        <f t="shared" si="1"/>
        <v>0.36270333168573871</v>
      </c>
      <c r="U13" s="338" t="e">
        <f>AVERAGE(T13:T15)</f>
        <v>#DIV/0!</v>
      </c>
      <c r="V13" s="338" t="e">
        <f>STDEV(T13:T15)</f>
        <v>#DIV/0!</v>
      </c>
      <c r="W13" s="82">
        <f t="shared" si="2"/>
        <v>2.5940502525836164</v>
      </c>
      <c r="X13" s="338" t="e">
        <f>AVERAGE(W13:W15)</f>
        <v>#DIV/0!</v>
      </c>
      <c r="Y13" s="338" t="e">
        <f>STDEV(W13:W15)</f>
        <v>#DIV/0!</v>
      </c>
    </row>
    <row r="14" spans="1:25" ht="21">
      <c r="A14" s="330"/>
      <c r="B14" s="384"/>
      <c r="C14" s="385"/>
      <c r="D14" s="386"/>
      <c r="E14" s="386"/>
      <c r="F14" s="386"/>
      <c r="G14" s="386"/>
      <c r="H14" s="387"/>
      <c r="I14" s="368"/>
      <c r="J14" s="116"/>
      <c r="K14" s="116"/>
      <c r="L14" s="96" t="e">
        <f t="shared" si="3"/>
        <v>#DIV/0!</v>
      </c>
      <c r="M14" s="338"/>
      <c r="N14" s="338"/>
      <c r="O14" s="118"/>
      <c r="P14" s="86"/>
      <c r="Q14" s="28" t="e">
        <f>(O14-P14)/O14</f>
        <v>#DIV/0!</v>
      </c>
      <c r="R14" s="338"/>
      <c r="S14" s="338"/>
      <c r="T14" s="82" t="e">
        <f t="shared" si="1"/>
        <v>#DIV/0!</v>
      </c>
      <c r="U14" s="338"/>
      <c r="V14" s="338"/>
      <c r="W14" s="82" t="e">
        <f t="shared" si="2"/>
        <v>#DIV/0!</v>
      </c>
      <c r="X14" s="338"/>
      <c r="Y14" s="338"/>
    </row>
    <row r="15" spans="1:25" ht="21">
      <c r="A15" s="330"/>
      <c r="B15" s="384"/>
      <c r="C15" s="385"/>
      <c r="D15" s="386"/>
      <c r="E15" s="386"/>
      <c r="F15" s="386"/>
      <c r="G15" s="386"/>
      <c r="H15" s="387"/>
      <c r="I15" s="368"/>
      <c r="J15" s="116"/>
      <c r="K15" s="116"/>
      <c r="L15" s="96"/>
      <c r="M15" s="338"/>
      <c r="N15" s="338"/>
      <c r="O15" s="118"/>
      <c r="P15" s="86"/>
      <c r="Q15" s="28" t="e">
        <f>(O15-P15)/O15</f>
        <v>#DIV/0!</v>
      </c>
      <c r="R15" s="338"/>
      <c r="S15" s="338"/>
      <c r="T15" s="82" t="e">
        <f t="shared" si="1"/>
        <v>#DIV/0!</v>
      </c>
      <c r="U15" s="338"/>
      <c r="V15" s="338"/>
      <c r="W15" s="82" t="e">
        <f t="shared" si="2"/>
        <v>#DIV/0!</v>
      </c>
      <c r="X15" s="338"/>
      <c r="Y15" s="338"/>
    </row>
    <row r="16" spans="1:25" ht="21">
      <c r="A16" s="330"/>
      <c r="B16" s="384"/>
      <c r="C16" s="385"/>
      <c r="D16" s="386"/>
      <c r="E16" s="386"/>
      <c r="F16" s="386"/>
      <c r="G16" s="386"/>
      <c r="H16" s="387"/>
      <c r="I16" s="393" t="s">
        <v>54</v>
      </c>
      <c r="J16" s="116">
        <v>24</v>
      </c>
      <c r="K16" s="116">
        <v>11.1</v>
      </c>
      <c r="L16" s="115">
        <f t="shared" si="3"/>
        <v>1.4969252346531445</v>
      </c>
      <c r="M16" s="326">
        <f>AVERAGE(L16:L18)</f>
        <v>1.4969252346531445</v>
      </c>
      <c r="N16" s="326" t="e">
        <f>STDEV(L16:L18)</f>
        <v>#DIV/0!</v>
      </c>
      <c r="O16" s="118">
        <v>3928</v>
      </c>
      <c r="P16" s="86">
        <v>42</v>
      </c>
      <c r="Q16" s="28">
        <f t="shared" si="0"/>
        <v>0.98930753564154783</v>
      </c>
      <c r="R16" s="326" t="e">
        <f>AVERAGE(Q16:Q18)</f>
        <v>#DIV/0!</v>
      </c>
      <c r="S16" s="326" t="e">
        <f>STDEV(Q16:Q18)</f>
        <v>#DIV/0!</v>
      </c>
      <c r="T16" s="82">
        <f t="shared" si="1"/>
        <v>0.25077157173422715</v>
      </c>
      <c r="U16" s="326" t="e">
        <f>AVERAGE(T16:T18)</f>
        <v>#DIV/0!</v>
      </c>
      <c r="V16" s="326" t="e">
        <f>STDEV(T16:T18)</f>
        <v>#DIV/0!</v>
      </c>
      <c r="W16" s="82">
        <f t="shared" si="2"/>
        <v>5.9692780337941036</v>
      </c>
      <c r="X16" s="326" t="e">
        <f>AVERAGE(W16:W18)</f>
        <v>#DIV/0!</v>
      </c>
      <c r="Y16" s="326" t="e">
        <f>STDEV(W16:W18)</f>
        <v>#DIV/0!</v>
      </c>
    </row>
    <row r="17" spans="1:25" ht="21">
      <c r="A17" s="330"/>
      <c r="B17" s="384"/>
      <c r="C17" s="385"/>
      <c r="D17" s="386"/>
      <c r="E17" s="386"/>
      <c r="F17" s="386"/>
      <c r="G17" s="386"/>
      <c r="H17" s="387"/>
      <c r="I17" s="393"/>
      <c r="J17" s="116"/>
      <c r="K17" s="116"/>
      <c r="L17" s="115"/>
      <c r="M17" s="326"/>
      <c r="N17" s="326"/>
      <c r="O17" s="118"/>
      <c r="P17" s="86"/>
      <c r="Q17" s="28" t="e">
        <f t="shared" si="0"/>
        <v>#DIV/0!</v>
      </c>
      <c r="R17" s="326"/>
      <c r="S17" s="326"/>
      <c r="T17" s="82" t="e">
        <f t="shared" si="1"/>
        <v>#DIV/0!</v>
      </c>
      <c r="U17" s="326"/>
      <c r="V17" s="326"/>
      <c r="W17" s="82" t="e">
        <f t="shared" si="2"/>
        <v>#DIV/0!</v>
      </c>
      <c r="X17" s="326"/>
      <c r="Y17" s="326"/>
    </row>
    <row r="18" spans="1:25" ht="21">
      <c r="A18" s="330"/>
      <c r="B18" s="384"/>
      <c r="C18" s="385"/>
      <c r="D18" s="386"/>
      <c r="E18" s="386"/>
      <c r="F18" s="386"/>
      <c r="G18" s="386"/>
      <c r="H18" s="387"/>
      <c r="I18" s="393"/>
      <c r="J18" s="116"/>
      <c r="K18" s="116"/>
      <c r="L18" s="115"/>
      <c r="M18" s="326"/>
      <c r="N18" s="326"/>
      <c r="O18" s="118"/>
      <c r="P18" s="86"/>
      <c r="Q18" s="28" t="e">
        <f t="shared" si="0"/>
        <v>#DIV/0!</v>
      </c>
      <c r="R18" s="326"/>
      <c r="S18" s="326"/>
      <c r="T18" s="82" t="e">
        <f t="shared" si="1"/>
        <v>#DIV/0!</v>
      </c>
      <c r="U18" s="326"/>
      <c r="V18" s="326"/>
      <c r="W18" s="82" t="e">
        <f t="shared" si="2"/>
        <v>#DIV/0!</v>
      </c>
      <c r="X18" s="326"/>
      <c r="Y18" s="326"/>
    </row>
    <row r="19" spans="1:25" ht="21">
      <c r="A19" s="330"/>
      <c r="B19" s="384"/>
      <c r="C19" s="385"/>
      <c r="D19" s="386"/>
      <c r="E19" s="386"/>
      <c r="F19" s="386"/>
      <c r="G19" s="386"/>
      <c r="H19" s="387"/>
      <c r="I19" s="392" t="s">
        <v>55</v>
      </c>
      <c r="J19" s="116">
        <v>27</v>
      </c>
      <c r="K19" s="116">
        <v>13.4</v>
      </c>
      <c r="L19" s="96">
        <f>(K19/1000)/(11.96*0.0001*J19/60)/15.5</f>
        <v>1.6063101617098807</v>
      </c>
      <c r="M19" s="327">
        <f>AVERAGE(L19:L21)</f>
        <v>1.6063101617098807</v>
      </c>
      <c r="N19" s="327" t="e">
        <f>STDEV(L19:L21)</f>
        <v>#DIV/0!</v>
      </c>
      <c r="O19" s="118">
        <v>4042</v>
      </c>
      <c r="P19" s="86">
        <v>74.900000000000006</v>
      </c>
      <c r="Q19" s="28">
        <f t="shared" si="0"/>
        <v>0.98146956952003961</v>
      </c>
      <c r="R19" s="327" t="e">
        <f>AVERAGE(Q19:Q21)</f>
        <v>#DIV/0!</v>
      </c>
      <c r="S19" s="327" t="e">
        <f>STDEV(Q19:Q21)</f>
        <v>#DIV/0!</v>
      </c>
      <c r="T19" s="82">
        <f t="shared" si="1"/>
        <v>0.47007783575838158</v>
      </c>
      <c r="U19" s="327" t="e">
        <f>AVERAGE(T19:T21)</f>
        <v>#DIV/0!</v>
      </c>
      <c r="V19" s="327" t="e">
        <f>STDEV(T19:T21)</f>
        <v>#DIV/0!</v>
      </c>
      <c r="W19" s="82">
        <f t="shared" si="2"/>
        <v>3.4171152935096449</v>
      </c>
      <c r="X19" s="327" t="e">
        <f>AVERAGE(W19:W21)</f>
        <v>#DIV/0!</v>
      </c>
      <c r="Y19" s="327" t="e">
        <f>STDEV(W19:W21)</f>
        <v>#DIV/0!</v>
      </c>
    </row>
    <row r="20" spans="1:25" ht="21">
      <c r="A20" s="330"/>
      <c r="B20" s="384"/>
      <c r="C20" s="385"/>
      <c r="D20" s="386"/>
      <c r="E20" s="386"/>
      <c r="F20" s="386"/>
      <c r="G20" s="386"/>
      <c r="H20" s="387"/>
      <c r="I20" s="392"/>
      <c r="J20" s="116"/>
      <c r="K20" s="116"/>
      <c r="L20" s="115"/>
      <c r="M20" s="327"/>
      <c r="N20" s="327"/>
      <c r="O20" s="118"/>
      <c r="P20" s="86"/>
      <c r="Q20" s="28" t="e">
        <f t="shared" si="0"/>
        <v>#DIV/0!</v>
      </c>
      <c r="R20" s="327"/>
      <c r="S20" s="327"/>
      <c r="T20" s="82" t="e">
        <f t="shared" si="1"/>
        <v>#DIV/0!</v>
      </c>
      <c r="U20" s="327"/>
      <c r="V20" s="327"/>
      <c r="W20" s="82" t="e">
        <f t="shared" si="2"/>
        <v>#DIV/0!</v>
      </c>
      <c r="X20" s="327"/>
      <c r="Y20" s="327"/>
    </row>
    <row r="21" spans="1:25" ht="21">
      <c r="A21" s="330"/>
      <c r="B21" s="384"/>
      <c r="C21" s="385"/>
      <c r="D21" s="386"/>
      <c r="E21" s="386"/>
      <c r="F21" s="386"/>
      <c r="G21" s="386"/>
      <c r="H21" s="387"/>
      <c r="I21" s="392"/>
      <c r="J21" s="116"/>
      <c r="K21" s="116"/>
      <c r="L21" s="115"/>
      <c r="M21" s="327"/>
      <c r="N21" s="327"/>
      <c r="O21" s="118"/>
      <c r="P21" s="86"/>
      <c r="Q21" s="28" t="e">
        <f t="shared" si="0"/>
        <v>#DIV/0!</v>
      </c>
      <c r="R21" s="327"/>
      <c r="S21" s="327"/>
      <c r="T21" s="82" t="e">
        <f t="shared" si="1"/>
        <v>#DIV/0!</v>
      </c>
      <c r="U21" s="327"/>
      <c r="V21" s="327"/>
      <c r="W21" s="82" t="e">
        <f t="shared" si="2"/>
        <v>#DIV/0!</v>
      </c>
      <c r="X21" s="327"/>
      <c r="Y21" s="327"/>
    </row>
    <row r="22" spans="1:25" ht="21">
      <c r="A22" s="330"/>
      <c r="B22" s="384"/>
      <c r="C22" s="385"/>
      <c r="D22" s="386"/>
      <c r="E22" s="386"/>
      <c r="F22" s="386"/>
      <c r="G22" s="386"/>
      <c r="H22" s="387"/>
      <c r="I22" s="395" t="s">
        <v>44</v>
      </c>
      <c r="J22" s="116">
        <v>26</v>
      </c>
      <c r="K22" s="116">
        <v>11</v>
      </c>
      <c r="L22" s="115">
        <f>(K22/1000)/(11.96*0.0001*J22/60)/15.5</f>
        <v>1.3693286969800076</v>
      </c>
      <c r="M22" s="328" t="e">
        <f>AVERAGE(L22:L24)</f>
        <v>#DIV/0!</v>
      </c>
      <c r="N22" s="328" t="e">
        <f>STDEV(L22:L24)</f>
        <v>#DIV/0!</v>
      </c>
      <c r="O22" s="118">
        <v>4265</v>
      </c>
      <c r="P22" s="86">
        <v>1444</v>
      </c>
      <c r="Q22" s="119">
        <f>(O22-P22)/O22</f>
        <v>0.66143024618991797</v>
      </c>
      <c r="R22" s="328" t="e">
        <f>AVERAGE(Q22:Q24)</f>
        <v>#DIV/0!</v>
      </c>
      <c r="S22" s="328" t="e">
        <f>STDEV(Q22:Q24)</f>
        <v>#DIV/0!</v>
      </c>
      <c r="T22" s="82">
        <f t="shared" si="1"/>
        <v>10.864344167247969</v>
      </c>
      <c r="U22" s="328" t="e">
        <f>AVERAGE(T22:T24)</f>
        <v>#DIV/0!</v>
      </c>
      <c r="V22" s="328" t="e">
        <f>STDEV(T22:T24)</f>
        <v>#DIV/0!</v>
      </c>
      <c r="W22" s="82">
        <f t="shared" si="2"/>
        <v>0.12603878116343495</v>
      </c>
      <c r="X22" s="328" t="e">
        <f>AVERAGE(W22:W24)</f>
        <v>#DIV/0!</v>
      </c>
      <c r="Y22" s="328" t="e">
        <f>STDEV(W22:W24)</f>
        <v>#DIV/0!</v>
      </c>
    </row>
    <row r="23" spans="1:25" ht="21">
      <c r="A23" s="330"/>
      <c r="B23" s="384"/>
      <c r="C23" s="385"/>
      <c r="D23" s="386"/>
      <c r="E23" s="386"/>
      <c r="F23" s="386"/>
      <c r="G23" s="386"/>
      <c r="H23" s="387"/>
      <c r="I23" s="395"/>
      <c r="J23" s="116"/>
      <c r="K23" s="116"/>
      <c r="L23" s="115" t="e">
        <f>(K23/1000)/(11.96*0.0001*J23/60)/15.5</f>
        <v>#DIV/0!</v>
      </c>
      <c r="M23" s="328"/>
      <c r="N23" s="328"/>
      <c r="O23" s="118"/>
      <c r="P23" s="86"/>
      <c r="Q23" s="119" t="e">
        <f>(O23-P23)/O23</f>
        <v>#DIV/0!</v>
      </c>
      <c r="R23" s="328"/>
      <c r="S23" s="328"/>
      <c r="T23" s="82" t="e">
        <f t="shared" si="1"/>
        <v>#DIV/0!</v>
      </c>
      <c r="U23" s="328"/>
      <c r="V23" s="328"/>
      <c r="W23" s="82" t="e">
        <f t="shared" si="2"/>
        <v>#DIV/0!</v>
      </c>
      <c r="X23" s="328"/>
      <c r="Y23" s="328"/>
    </row>
    <row r="24" spans="1:25" ht="21">
      <c r="A24" s="330"/>
      <c r="B24" s="384"/>
      <c r="C24" s="385"/>
      <c r="D24" s="386"/>
      <c r="E24" s="386"/>
      <c r="F24" s="386"/>
      <c r="G24" s="386"/>
      <c r="H24" s="387"/>
      <c r="I24" s="395"/>
      <c r="J24" s="116"/>
      <c r="K24" s="116"/>
      <c r="L24" s="115"/>
      <c r="M24" s="328"/>
      <c r="N24" s="328"/>
      <c r="O24" s="118"/>
      <c r="P24" s="86"/>
      <c r="Q24" s="119" t="e">
        <f>(O24-P24)/O24</f>
        <v>#DIV/0!</v>
      </c>
      <c r="R24" s="328"/>
      <c r="S24" s="328"/>
      <c r="T24" s="82" t="e">
        <f t="shared" si="1"/>
        <v>#DIV/0!</v>
      </c>
      <c r="U24" s="328"/>
      <c r="V24" s="328"/>
      <c r="W24" s="82" t="e">
        <f t="shared" si="2"/>
        <v>#DIV/0!</v>
      </c>
      <c r="X24" s="328"/>
      <c r="Y24" s="328"/>
    </row>
    <row r="25" spans="1:25" ht="21">
      <c r="A25" s="394"/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394"/>
      <c r="P25" s="394"/>
      <c r="Q25" s="394"/>
      <c r="R25" s="394"/>
      <c r="S25" s="394"/>
      <c r="T25" s="394"/>
      <c r="U25" s="394"/>
      <c r="V25" s="394"/>
      <c r="W25" s="394"/>
      <c r="X25" s="394"/>
      <c r="Y25" s="394"/>
    </row>
  </sheetData>
  <mergeCells count="91">
    <mergeCell ref="V22:V24"/>
    <mergeCell ref="X22:X24"/>
    <mergeCell ref="Y22:Y24"/>
    <mergeCell ref="A25:Y25"/>
    <mergeCell ref="A3:A24"/>
    <mergeCell ref="U19:U21"/>
    <mergeCell ref="V19:V21"/>
    <mergeCell ref="X19:X21"/>
    <mergeCell ref="Y19:Y21"/>
    <mergeCell ref="I22:I24"/>
    <mergeCell ref="M22:M24"/>
    <mergeCell ref="N22:N24"/>
    <mergeCell ref="R22:R24"/>
    <mergeCell ref="S22:S24"/>
    <mergeCell ref="U22:U24"/>
    <mergeCell ref="S16:S18"/>
    <mergeCell ref="V16:V18"/>
    <mergeCell ref="X16:X18"/>
    <mergeCell ref="Y16:Y18"/>
    <mergeCell ref="I19:I21"/>
    <mergeCell ref="M19:M21"/>
    <mergeCell ref="N19:N21"/>
    <mergeCell ref="R19:R21"/>
    <mergeCell ref="S19:S21"/>
    <mergeCell ref="I16:I18"/>
    <mergeCell ref="M16:M18"/>
    <mergeCell ref="N16:N18"/>
    <mergeCell ref="R16:R18"/>
    <mergeCell ref="U16:U18"/>
    <mergeCell ref="U13:U15"/>
    <mergeCell ref="V13:V15"/>
    <mergeCell ref="X13:X15"/>
    <mergeCell ref="Y13:Y15"/>
    <mergeCell ref="I13:I15"/>
    <mergeCell ref="M13:M15"/>
    <mergeCell ref="N13:N15"/>
    <mergeCell ref="R13:R15"/>
    <mergeCell ref="S13:S15"/>
    <mergeCell ref="Y7:Y9"/>
    <mergeCell ref="I10:I12"/>
    <mergeCell ref="M10:M12"/>
    <mergeCell ref="N10:N12"/>
    <mergeCell ref="R10:R12"/>
    <mergeCell ref="S10:S12"/>
    <mergeCell ref="U10:U12"/>
    <mergeCell ref="V10:V12"/>
    <mergeCell ref="X10:X12"/>
    <mergeCell ref="Y10:Y12"/>
    <mergeCell ref="X3:X6"/>
    <mergeCell ref="Y3:Y6"/>
    <mergeCell ref="I7:I9"/>
    <mergeCell ref="M7:M9"/>
    <mergeCell ref="N7:N9"/>
    <mergeCell ref="R7:R9"/>
    <mergeCell ref="S7:S9"/>
    <mergeCell ref="U7:U9"/>
    <mergeCell ref="V7:V9"/>
    <mergeCell ref="M3:M6"/>
    <mergeCell ref="N3:N6"/>
    <mergeCell ref="R3:R6"/>
    <mergeCell ref="S3:S6"/>
    <mergeCell ref="U3:U6"/>
    <mergeCell ref="V3:V6"/>
    <mergeCell ref="X7:X9"/>
    <mergeCell ref="Y1:Y2"/>
    <mergeCell ref="B3:B24"/>
    <mergeCell ref="C3:C24"/>
    <mergeCell ref="D3:D24"/>
    <mergeCell ref="E3:E24"/>
    <mergeCell ref="F3:F24"/>
    <mergeCell ref="G3:G24"/>
    <mergeCell ref="H3:H24"/>
    <mergeCell ref="I3:I6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L1:L2"/>
    <mergeCell ref="A1:A2"/>
    <mergeCell ref="B1:H1"/>
    <mergeCell ref="I1:I2"/>
    <mergeCell ref="J1:J2"/>
    <mergeCell ref="K1:K2"/>
  </mergeCells>
  <phoneticPr fontId="1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0"/>
  <sheetViews>
    <sheetView tabSelected="1" zoomScale="55" zoomScaleNormal="55" zoomScalePageLayoutView="80" workbookViewId="0">
      <selection activeCell="F33" sqref="F33"/>
    </sheetView>
  </sheetViews>
  <sheetFormatPr defaultColWidth="11.25" defaultRowHeight="15.5"/>
  <sheetData>
    <row r="1" spans="1:25" s="97" customFormat="1" ht="22.15" customHeight="1">
      <c r="A1" s="364" t="s">
        <v>60</v>
      </c>
      <c r="B1" s="357" t="s">
        <v>22</v>
      </c>
      <c r="C1" s="357"/>
      <c r="D1" s="357"/>
      <c r="E1" s="357"/>
      <c r="F1" s="357"/>
      <c r="G1" s="357"/>
      <c r="H1" s="357"/>
      <c r="I1" s="372" t="s">
        <v>3</v>
      </c>
      <c r="J1" s="348" t="s">
        <v>33</v>
      </c>
      <c r="K1" s="348" t="s">
        <v>6</v>
      </c>
      <c r="L1" s="343" t="s">
        <v>81</v>
      </c>
      <c r="M1" s="346" t="s">
        <v>11</v>
      </c>
      <c r="N1" s="346" t="s">
        <v>80</v>
      </c>
      <c r="O1" s="373" t="s">
        <v>8</v>
      </c>
      <c r="P1" s="347" t="s">
        <v>9</v>
      </c>
      <c r="Q1" s="345" t="s">
        <v>10</v>
      </c>
      <c r="R1" s="345" t="s">
        <v>11</v>
      </c>
      <c r="S1" s="345" t="s">
        <v>80</v>
      </c>
      <c r="T1" s="343" t="s">
        <v>78</v>
      </c>
      <c r="U1" s="343" t="s">
        <v>11</v>
      </c>
      <c r="V1" s="343" t="s">
        <v>80</v>
      </c>
      <c r="W1" s="344" t="s">
        <v>79</v>
      </c>
      <c r="X1" s="339" t="s">
        <v>11</v>
      </c>
      <c r="Y1" s="339" t="s">
        <v>80</v>
      </c>
    </row>
    <row r="2" spans="1:25" s="97" customFormat="1" ht="22.15" customHeight="1">
      <c r="A2" s="364"/>
      <c r="B2" s="7" t="s">
        <v>0</v>
      </c>
      <c r="C2" s="98" t="s">
        <v>1</v>
      </c>
      <c r="D2" s="10"/>
      <c r="E2" s="2" t="s">
        <v>5</v>
      </c>
      <c r="F2" s="11" t="s">
        <v>2</v>
      </c>
      <c r="G2" s="4" t="s">
        <v>20</v>
      </c>
      <c r="H2" s="3" t="s">
        <v>15</v>
      </c>
      <c r="I2" s="372"/>
      <c r="J2" s="348"/>
      <c r="K2" s="348"/>
      <c r="L2" s="343"/>
      <c r="M2" s="346"/>
      <c r="N2" s="346"/>
      <c r="O2" s="373"/>
      <c r="P2" s="347"/>
      <c r="Q2" s="345"/>
      <c r="R2" s="345"/>
      <c r="S2" s="345"/>
      <c r="T2" s="343"/>
      <c r="U2" s="343"/>
      <c r="V2" s="343"/>
      <c r="W2" s="344"/>
      <c r="X2" s="339"/>
      <c r="Y2" s="339"/>
    </row>
    <row r="3" spans="1:25" s="97" customFormat="1" ht="21" customHeight="1">
      <c r="A3" s="329" t="s">
        <v>90</v>
      </c>
      <c r="B3" s="333" t="s">
        <v>24</v>
      </c>
      <c r="C3" s="361" t="s">
        <v>25</v>
      </c>
      <c r="D3" s="331" t="s">
        <v>26</v>
      </c>
      <c r="E3" s="331" t="s">
        <v>63</v>
      </c>
      <c r="F3" s="331" t="s">
        <v>89</v>
      </c>
      <c r="G3" s="331" t="s">
        <v>23</v>
      </c>
      <c r="H3" s="332" t="s">
        <v>87</v>
      </c>
      <c r="I3" s="370" t="s">
        <v>85</v>
      </c>
      <c r="J3" s="97">
        <v>47</v>
      </c>
      <c r="K3" s="97">
        <v>56.8</v>
      </c>
      <c r="L3" s="101">
        <f>(K3/1000)/(11.96*0.0001*J3/60)/15.5</f>
        <v>3.911459612572679</v>
      </c>
      <c r="M3" s="355">
        <f>AVERAGE(L3:L5)</f>
        <v>3.9947847205165692</v>
      </c>
      <c r="N3" s="355">
        <f>STDEV(L3:L5)</f>
        <v>0.11783949774045124</v>
      </c>
      <c r="O3" s="97">
        <v>3950</v>
      </c>
      <c r="P3" s="99">
        <v>1368</v>
      </c>
      <c r="Q3" s="100">
        <f>(O3-P3)/O3</f>
        <v>0.65367088607594936</v>
      </c>
      <c r="R3" s="354">
        <f>AVERAGE(Q3:Q5)</f>
        <v>0.63092763494766424</v>
      </c>
      <c r="S3" s="354">
        <f>STDEV(Q3:Q5)</f>
        <v>3.2163814198078018E-2</v>
      </c>
      <c r="T3" s="82">
        <f>(1/Q3-1)*L3*15.5</f>
        <v>32.121839513939221</v>
      </c>
      <c r="U3" s="350" t="e">
        <f>AVERAGE(T3:T5)</f>
        <v>#DIV/0!</v>
      </c>
      <c r="V3" s="350" t="e">
        <f>STDEV(T3:T5)</f>
        <v>#DIV/0!</v>
      </c>
      <c r="W3" s="82">
        <f>L3/T3</f>
        <v>0.12176947745708359</v>
      </c>
      <c r="X3" s="350" t="e">
        <f>AVERAGE(W3:W5)</f>
        <v>#DIV/0!</v>
      </c>
      <c r="Y3" s="350" t="e">
        <f>STDEV(W3:W5)</f>
        <v>#DIV/0!</v>
      </c>
    </row>
    <row r="4" spans="1:25" s="97" customFormat="1" ht="21">
      <c r="A4" s="329"/>
      <c r="B4" s="333"/>
      <c r="C4" s="361"/>
      <c r="D4" s="331"/>
      <c r="E4" s="331"/>
      <c r="F4" s="331"/>
      <c r="G4" s="331"/>
      <c r="H4" s="332"/>
      <c r="I4" s="370"/>
      <c r="J4" s="97">
        <v>20</v>
      </c>
      <c r="K4" s="97">
        <v>25.2</v>
      </c>
      <c r="L4" s="101">
        <f>(K4/1000)/(11.96*0.0001*J4/60)/15.5</f>
        <v>4.0781098284604589</v>
      </c>
      <c r="M4" s="355"/>
      <c r="N4" s="355"/>
      <c r="O4" s="97">
        <v>4252</v>
      </c>
      <c r="P4" s="99">
        <v>1666</v>
      </c>
      <c r="Q4" s="100">
        <f>(O4-P4)/O4</f>
        <v>0.60818438381937912</v>
      </c>
      <c r="R4" s="354"/>
      <c r="S4" s="354"/>
      <c r="T4" s="82">
        <f t="shared" ref="T4:T29" si="0">(1/Q4-1)*L4*15.5</f>
        <v>40.722749458752688</v>
      </c>
      <c r="U4" s="350"/>
      <c r="V4" s="350"/>
      <c r="W4" s="82">
        <f t="shared" ref="W4:W29" si="1">L4/T4</f>
        <v>0.10014328311969947</v>
      </c>
      <c r="X4" s="350"/>
      <c r="Y4" s="350"/>
    </row>
    <row r="5" spans="1:25" s="97" customFormat="1" ht="21">
      <c r="A5" s="329"/>
      <c r="B5" s="333"/>
      <c r="C5" s="361"/>
      <c r="D5" s="331"/>
      <c r="E5" s="331"/>
      <c r="F5" s="331"/>
      <c r="G5" s="331"/>
      <c r="H5" s="332"/>
      <c r="I5" s="370"/>
      <c r="L5" s="101"/>
      <c r="M5" s="355"/>
      <c r="N5" s="355"/>
      <c r="P5" s="99"/>
      <c r="Q5" s="100"/>
      <c r="R5" s="354"/>
      <c r="S5" s="354"/>
      <c r="T5" s="82" t="e">
        <f t="shared" si="0"/>
        <v>#DIV/0!</v>
      </c>
      <c r="U5" s="350"/>
      <c r="V5" s="350"/>
      <c r="W5" s="82" t="e">
        <f t="shared" si="1"/>
        <v>#DIV/0!</v>
      </c>
      <c r="X5" s="350"/>
      <c r="Y5" s="350"/>
    </row>
    <row r="6" spans="1:25" s="97" customFormat="1" ht="21" customHeight="1">
      <c r="A6" s="329"/>
      <c r="B6" s="333"/>
      <c r="C6" s="361"/>
      <c r="D6" s="331"/>
      <c r="E6" s="331"/>
      <c r="F6" s="331"/>
      <c r="G6" s="331"/>
      <c r="H6" s="332"/>
      <c r="I6" s="336" t="s">
        <v>77</v>
      </c>
      <c r="L6" s="101"/>
      <c r="M6" s="356" t="e">
        <f>AVERAGE(L6:L8)</f>
        <v>#DIV/0!</v>
      </c>
      <c r="N6" s="356" t="e">
        <f>STDEV(L6:L8)</f>
        <v>#DIV/0!</v>
      </c>
      <c r="P6" s="99"/>
      <c r="Q6" s="100"/>
      <c r="R6" s="363" t="e">
        <f>AVERAGE(Q6:Q8)</f>
        <v>#DIV/0!</v>
      </c>
      <c r="S6" s="363" t="e">
        <f>STDEV(Q6:Q8)</f>
        <v>#DIV/0!</v>
      </c>
      <c r="T6" s="82" t="e">
        <f>(1/Q6-1)*L6*15.5</f>
        <v>#DIV/0!</v>
      </c>
      <c r="U6" s="341" t="e">
        <f>AVERAGE(T6:T8)</f>
        <v>#DIV/0!</v>
      </c>
      <c r="V6" s="341" t="e">
        <f>STDEV(T6:T8)</f>
        <v>#DIV/0!</v>
      </c>
      <c r="W6" s="82" t="e">
        <f>L6/T6</f>
        <v>#DIV/0!</v>
      </c>
      <c r="X6" s="341" t="e">
        <f>AVERAGE(W6:W8)</f>
        <v>#DIV/0!</v>
      </c>
      <c r="Y6" s="341" t="e">
        <f>STDEV(W6:W8)</f>
        <v>#DIV/0!</v>
      </c>
    </row>
    <row r="7" spans="1:25" s="97" customFormat="1" ht="21">
      <c r="A7" s="329"/>
      <c r="B7" s="333"/>
      <c r="C7" s="361"/>
      <c r="D7" s="331"/>
      <c r="E7" s="331"/>
      <c r="F7" s="331"/>
      <c r="G7" s="331"/>
      <c r="H7" s="332"/>
      <c r="I7" s="336"/>
      <c r="L7" s="101"/>
      <c r="M7" s="356"/>
      <c r="N7" s="356"/>
      <c r="P7" s="99"/>
      <c r="Q7" s="100"/>
      <c r="R7" s="363"/>
      <c r="S7" s="363"/>
      <c r="T7" s="82" t="e">
        <f>(1/Q7-1)*L7*15.5</f>
        <v>#DIV/0!</v>
      </c>
      <c r="U7" s="341"/>
      <c r="V7" s="341"/>
      <c r="W7" s="82" t="e">
        <f>L7/T7</f>
        <v>#DIV/0!</v>
      </c>
      <c r="X7" s="341"/>
      <c r="Y7" s="341"/>
    </row>
    <row r="8" spans="1:25" s="97" customFormat="1" ht="21">
      <c r="A8" s="329"/>
      <c r="B8" s="333"/>
      <c r="C8" s="361"/>
      <c r="D8" s="331"/>
      <c r="E8" s="331"/>
      <c r="F8" s="331"/>
      <c r="G8" s="331"/>
      <c r="H8" s="332"/>
      <c r="I8" s="336"/>
      <c r="L8" s="101"/>
      <c r="M8" s="356"/>
      <c r="N8" s="356"/>
      <c r="P8" s="99"/>
      <c r="Q8" s="100"/>
      <c r="R8" s="363"/>
      <c r="S8" s="363"/>
      <c r="T8" s="82" t="e">
        <f>(1/Q8-1)*L8*15.5</f>
        <v>#DIV/0!</v>
      </c>
      <c r="U8" s="341"/>
      <c r="V8" s="341"/>
      <c r="W8" s="82" t="e">
        <f>L8/T8</f>
        <v>#DIV/0!</v>
      </c>
      <c r="X8" s="341"/>
      <c r="Y8" s="341"/>
    </row>
    <row r="9" spans="1:25" s="97" customFormat="1" ht="21" customHeight="1">
      <c r="A9" s="329" t="s">
        <v>90</v>
      </c>
      <c r="B9" s="333"/>
      <c r="C9" s="361"/>
      <c r="D9" s="331"/>
      <c r="E9" s="331"/>
      <c r="F9" s="331"/>
      <c r="G9" s="331"/>
      <c r="H9" s="332"/>
      <c r="I9" s="374" t="s">
        <v>86</v>
      </c>
      <c r="J9" s="97">
        <v>10</v>
      </c>
      <c r="K9" s="97">
        <v>6.4</v>
      </c>
      <c r="L9" s="101">
        <f>(K9/1000)/(11.96*0.0001*J9/60)/15.5</f>
        <v>2.071420865249757</v>
      </c>
      <c r="M9" s="375">
        <f>AVERAGE(L9:L11)</f>
        <v>2.071420865249757</v>
      </c>
      <c r="N9" s="375" t="e">
        <f>STDEV(L9:L11)</f>
        <v>#DIV/0!</v>
      </c>
      <c r="O9" s="97">
        <v>4235</v>
      </c>
      <c r="P9" s="99">
        <v>61.9</v>
      </c>
      <c r="Q9" s="100">
        <f>(O9-P9)/O9</f>
        <v>0.98538370720188906</v>
      </c>
      <c r="R9" s="362">
        <f>AVERAGE(Q9:Q11)</f>
        <v>0.98538370720188906</v>
      </c>
      <c r="S9" s="362" t="e">
        <f>STDEV(Q9:Q11)</f>
        <v>#DIV/0!</v>
      </c>
      <c r="T9" s="82">
        <f>(1/Q9-1)*L9*15.5</f>
        <v>0.47624661502573068</v>
      </c>
      <c r="U9" s="342" t="e">
        <f>AVERAGE(T9:T11)</f>
        <v>#DIV/0!</v>
      </c>
      <c r="V9" s="342" t="e">
        <f>STDEV(T9:T11)</f>
        <v>#DIV/0!</v>
      </c>
      <c r="W9" s="82">
        <f>L9/T9</f>
        <v>4.3494710511230448</v>
      </c>
      <c r="X9" s="342" t="e">
        <f>AVERAGE(W9:W11)</f>
        <v>#DIV/0!</v>
      </c>
      <c r="Y9" s="342" t="e">
        <f>STDEV(W9:W11)</f>
        <v>#DIV/0!</v>
      </c>
    </row>
    <row r="10" spans="1:25" s="97" customFormat="1" ht="21">
      <c r="A10" s="329"/>
      <c r="B10" s="333"/>
      <c r="C10" s="361"/>
      <c r="D10" s="331"/>
      <c r="E10" s="331"/>
      <c r="F10" s="331"/>
      <c r="G10" s="331"/>
      <c r="H10" s="332"/>
      <c r="I10" s="374"/>
      <c r="L10" s="101"/>
      <c r="M10" s="375"/>
      <c r="N10" s="375"/>
      <c r="P10" s="99"/>
      <c r="Q10" s="100"/>
      <c r="R10" s="362"/>
      <c r="S10" s="362"/>
      <c r="T10" s="82" t="e">
        <f>(1/Q10-1)*L10*15.5</f>
        <v>#DIV/0!</v>
      </c>
      <c r="U10" s="342"/>
      <c r="V10" s="342"/>
      <c r="W10" s="82" t="e">
        <f>L10/T10</f>
        <v>#DIV/0!</v>
      </c>
      <c r="X10" s="342"/>
      <c r="Y10" s="342"/>
    </row>
    <row r="11" spans="1:25" s="97" customFormat="1" ht="21">
      <c r="A11" s="329"/>
      <c r="B11" s="333"/>
      <c r="C11" s="361"/>
      <c r="D11" s="331"/>
      <c r="E11" s="331"/>
      <c r="F11" s="331"/>
      <c r="G11" s="331"/>
      <c r="H11" s="332"/>
      <c r="I11" s="374"/>
      <c r="L11" s="101"/>
      <c r="M11" s="375"/>
      <c r="N11" s="375"/>
      <c r="P11" s="99"/>
      <c r="Q11" s="100"/>
      <c r="R11" s="362"/>
      <c r="S11" s="362"/>
      <c r="T11" s="82"/>
      <c r="U11" s="342"/>
      <c r="V11" s="342"/>
      <c r="W11" s="82"/>
      <c r="X11" s="342"/>
      <c r="Y11" s="342"/>
    </row>
    <row r="12" spans="1:25" s="97" customFormat="1" ht="21" customHeight="1">
      <c r="A12" s="329"/>
      <c r="B12" s="333"/>
      <c r="C12" s="361"/>
      <c r="D12" s="331"/>
      <c r="E12" s="331"/>
      <c r="F12" s="331"/>
      <c r="G12" s="331"/>
      <c r="H12" s="332"/>
      <c r="I12" s="371" t="s">
        <v>61</v>
      </c>
      <c r="K12" s="26"/>
      <c r="L12" s="96"/>
      <c r="M12" s="337" t="e">
        <f>AVERAGE(L12:L14)</f>
        <v>#DIV/0!</v>
      </c>
      <c r="N12" s="337" t="e">
        <f>STDEV(L12:L14)</f>
        <v>#DIV/0!</v>
      </c>
      <c r="O12" s="26"/>
      <c r="P12" s="27"/>
      <c r="Q12" s="28"/>
      <c r="R12" s="359" t="e">
        <f>AVERAGE(Q12:Q14)</f>
        <v>#DIV/0!</v>
      </c>
      <c r="S12" s="359" t="e">
        <f>STDEV(Q12:Q14)</f>
        <v>#DIV/0!</v>
      </c>
      <c r="T12" s="82" t="e">
        <f t="shared" si="0"/>
        <v>#DIV/0!</v>
      </c>
      <c r="U12" s="351" t="e">
        <f>AVERAGE(T12:T14)</f>
        <v>#DIV/0!</v>
      </c>
      <c r="V12" s="351" t="e">
        <f>STDEV(T12:T14)</f>
        <v>#DIV/0!</v>
      </c>
      <c r="W12" s="82" t="e">
        <f t="shared" si="1"/>
        <v>#DIV/0!</v>
      </c>
      <c r="X12" s="351" t="e">
        <f>AVERAGE(W12:W14)</f>
        <v>#DIV/0!</v>
      </c>
      <c r="Y12" s="351" t="e">
        <f>STDEV(W12:W14)</f>
        <v>#DIV/0!</v>
      </c>
    </row>
    <row r="13" spans="1:25" s="97" customFormat="1" ht="21">
      <c r="A13" s="329"/>
      <c r="B13" s="333"/>
      <c r="C13" s="361"/>
      <c r="D13" s="331"/>
      <c r="E13" s="331"/>
      <c r="F13" s="331"/>
      <c r="G13" s="331"/>
      <c r="H13" s="332"/>
      <c r="I13" s="371"/>
      <c r="L13" s="96"/>
      <c r="M13" s="337"/>
      <c r="N13" s="337"/>
      <c r="P13" s="99"/>
      <c r="Q13" s="28"/>
      <c r="R13" s="359"/>
      <c r="S13" s="359"/>
      <c r="T13" s="82" t="e">
        <f t="shared" si="0"/>
        <v>#DIV/0!</v>
      </c>
      <c r="U13" s="351"/>
      <c r="V13" s="351"/>
      <c r="W13" s="82" t="e">
        <f t="shared" si="1"/>
        <v>#DIV/0!</v>
      </c>
      <c r="X13" s="351"/>
      <c r="Y13" s="351"/>
    </row>
    <row r="14" spans="1:25" s="97" customFormat="1" ht="21">
      <c r="A14" s="329"/>
      <c r="B14" s="333"/>
      <c r="C14" s="361"/>
      <c r="D14" s="331"/>
      <c r="E14" s="331"/>
      <c r="F14" s="331"/>
      <c r="G14" s="331"/>
      <c r="H14" s="332"/>
      <c r="I14" s="371"/>
      <c r="L14" s="101"/>
      <c r="M14" s="337"/>
      <c r="N14" s="337"/>
      <c r="P14" s="99"/>
      <c r="Q14" s="100"/>
      <c r="R14" s="359"/>
      <c r="S14" s="359"/>
      <c r="T14" s="82" t="e">
        <f t="shared" si="0"/>
        <v>#DIV/0!</v>
      </c>
      <c r="U14" s="351"/>
      <c r="V14" s="351"/>
      <c r="W14" s="82" t="e">
        <f t="shared" si="1"/>
        <v>#DIV/0!</v>
      </c>
      <c r="X14" s="351"/>
      <c r="Y14" s="351"/>
    </row>
    <row r="15" spans="1:25" s="97" customFormat="1" ht="21">
      <c r="A15" s="329" t="s">
        <v>90</v>
      </c>
      <c r="B15" s="333"/>
      <c r="C15" s="361"/>
      <c r="D15" s="331"/>
      <c r="E15" s="331"/>
      <c r="F15" s="331"/>
      <c r="G15" s="331"/>
      <c r="H15" s="332"/>
      <c r="I15" s="368" t="s">
        <v>93</v>
      </c>
      <c r="J15" s="97">
        <v>20</v>
      </c>
      <c r="K15" s="26">
        <v>16.600000000000001</v>
      </c>
      <c r="L15" s="96">
        <f t="shared" ref="L15:L26" si="2">(K15/1000)/(11.96*0.0001*J15/60)/15.5</f>
        <v>2.6863739346207782</v>
      </c>
      <c r="M15" s="338">
        <f>AVERAGE(L15:L20)</f>
        <v>2.6782824468658966</v>
      </c>
      <c r="N15" s="338">
        <f>STDEV(L15:L20)</f>
        <v>1.1443091722729476E-2</v>
      </c>
      <c r="O15" s="26">
        <v>3920</v>
      </c>
      <c r="P15" s="27">
        <v>23</v>
      </c>
      <c r="Q15" s="28">
        <f>(O15-P15)/O15</f>
        <v>0.99413265306122445</v>
      </c>
      <c r="R15" s="360">
        <f>AVERAGE(Q15:Q20)</f>
        <v>0.98875640143697918</v>
      </c>
      <c r="S15" s="360">
        <f>STDEV(Q15:Q20)</f>
        <v>7.6031679617379559E-3</v>
      </c>
      <c r="T15" s="82">
        <f t="shared" si="0"/>
        <v>0.24575116953869849</v>
      </c>
      <c r="U15" s="340" t="e">
        <f>AVERAGE(T15:T20)</f>
        <v>#DIV/0!</v>
      </c>
      <c r="V15" s="340" t="e">
        <f>STDEV(T15:T20)</f>
        <v>#DIV/0!</v>
      </c>
      <c r="W15" s="82">
        <f t="shared" si="1"/>
        <v>10.931276297335197</v>
      </c>
      <c r="X15" s="340" t="e">
        <f>AVERAGE(W15:W20)</f>
        <v>#DIV/0!</v>
      </c>
      <c r="Y15" s="340" t="e">
        <f>STDEV(W15:W20)</f>
        <v>#DIV/0!</v>
      </c>
    </row>
    <row r="16" spans="1:25" s="97" customFormat="1" ht="21">
      <c r="A16" s="329"/>
      <c r="B16" s="333"/>
      <c r="C16" s="361"/>
      <c r="D16" s="331"/>
      <c r="E16" s="331"/>
      <c r="F16" s="331"/>
      <c r="G16" s="331"/>
      <c r="H16" s="332"/>
      <c r="I16" s="368"/>
      <c r="J16" s="97">
        <v>20</v>
      </c>
      <c r="K16" s="26">
        <v>16.5</v>
      </c>
      <c r="L16" s="96">
        <f t="shared" si="2"/>
        <v>2.6701909591110149</v>
      </c>
      <c r="M16" s="338"/>
      <c r="N16" s="338"/>
      <c r="O16" s="26">
        <v>4272</v>
      </c>
      <c r="P16" s="27">
        <v>71</v>
      </c>
      <c r="Q16" s="28">
        <f>(O16-P16)/O16</f>
        <v>0.98338014981273403</v>
      </c>
      <c r="R16" s="360"/>
      <c r="S16" s="360"/>
      <c r="T16" s="82">
        <f t="shared" si="0"/>
        <v>0.69948706272355798</v>
      </c>
      <c r="U16" s="340"/>
      <c r="V16" s="340"/>
      <c r="W16" s="82">
        <f t="shared" si="1"/>
        <v>3.8173557473875572</v>
      </c>
      <c r="X16" s="340"/>
      <c r="Y16" s="340"/>
    </row>
    <row r="17" spans="1:25" s="97" customFormat="1" ht="21">
      <c r="A17" s="329"/>
      <c r="B17" s="333"/>
      <c r="C17" s="361"/>
      <c r="D17" s="331"/>
      <c r="E17" s="331"/>
      <c r="F17" s="331"/>
      <c r="G17" s="331"/>
      <c r="H17" s="332"/>
      <c r="I17" s="368"/>
      <c r="K17" s="26"/>
      <c r="L17" s="96"/>
      <c r="M17" s="338"/>
      <c r="N17" s="338"/>
      <c r="O17" s="26"/>
      <c r="P17" s="27"/>
      <c r="Q17" s="28"/>
      <c r="R17" s="360"/>
      <c r="S17" s="360"/>
      <c r="T17" s="82" t="e">
        <f t="shared" si="0"/>
        <v>#DIV/0!</v>
      </c>
      <c r="U17" s="340"/>
      <c r="V17" s="340"/>
      <c r="W17" s="82" t="e">
        <f t="shared" si="1"/>
        <v>#DIV/0!</v>
      </c>
      <c r="X17" s="340"/>
      <c r="Y17" s="340"/>
    </row>
    <row r="18" spans="1:25" s="97" customFormat="1" ht="21">
      <c r="A18" s="329"/>
      <c r="B18" s="333"/>
      <c r="C18" s="361"/>
      <c r="D18" s="331"/>
      <c r="E18" s="331"/>
      <c r="F18" s="331"/>
      <c r="G18" s="331"/>
      <c r="H18" s="332"/>
      <c r="I18" s="368" t="s">
        <v>93</v>
      </c>
      <c r="J18" s="26"/>
      <c r="K18" s="26"/>
      <c r="L18" s="96"/>
      <c r="M18" s="338"/>
      <c r="N18" s="338"/>
      <c r="O18" s="26"/>
      <c r="P18" s="27"/>
      <c r="Q18" s="28"/>
      <c r="R18" s="360"/>
      <c r="S18" s="360"/>
      <c r="T18" s="82" t="e">
        <f t="shared" si="0"/>
        <v>#DIV/0!</v>
      </c>
      <c r="U18" s="340"/>
      <c r="V18" s="340"/>
      <c r="W18" s="82" t="e">
        <f t="shared" si="1"/>
        <v>#DIV/0!</v>
      </c>
      <c r="X18" s="340"/>
      <c r="Y18" s="340"/>
    </row>
    <row r="19" spans="1:25" s="97" customFormat="1" ht="21">
      <c r="A19" s="329"/>
      <c r="B19" s="333"/>
      <c r="C19" s="361"/>
      <c r="D19" s="331"/>
      <c r="E19" s="331"/>
      <c r="F19" s="331"/>
      <c r="G19" s="331"/>
      <c r="H19" s="332"/>
      <c r="I19" s="368"/>
      <c r="J19" s="26"/>
      <c r="K19" s="26"/>
      <c r="L19" s="96"/>
      <c r="M19" s="338"/>
      <c r="N19" s="338"/>
      <c r="O19" s="26"/>
      <c r="P19" s="27"/>
      <c r="Q19" s="28"/>
      <c r="R19" s="360"/>
      <c r="S19" s="360"/>
      <c r="T19" s="82" t="e">
        <f t="shared" si="0"/>
        <v>#DIV/0!</v>
      </c>
      <c r="U19" s="340"/>
      <c r="V19" s="340"/>
      <c r="W19" s="82" t="e">
        <f t="shared" si="1"/>
        <v>#DIV/0!</v>
      </c>
      <c r="X19" s="340"/>
      <c r="Y19" s="340"/>
    </row>
    <row r="20" spans="1:25" s="97" customFormat="1" ht="21">
      <c r="A20" s="329"/>
      <c r="B20" s="333"/>
      <c r="C20" s="361"/>
      <c r="D20" s="331"/>
      <c r="E20" s="331"/>
      <c r="F20" s="331"/>
      <c r="G20" s="331"/>
      <c r="H20" s="332"/>
      <c r="I20" s="368"/>
      <c r="J20" s="26"/>
      <c r="K20" s="26"/>
      <c r="L20" s="96"/>
      <c r="M20" s="338"/>
      <c r="N20" s="338"/>
      <c r="O20" s="26"/>
      <c r="P20" s="27"/>
      <c r="Q20" s="28"/>
      <c r="R20" s="360"/>
      <c r="S20" s="360"/>
      <c r="T20" s="82" t="e">
        <f t="shared" si="0"/>
        <v>#DIV/0!</v>
      </c>
      <c r="U20" s="340"/>
      <c r="V20" s="340"/>
      <c r="W20" s="82" t="e">
        <f t="shared" si="1"/>
        <v>#DIV/0!</v>
      </c>
      <c r="X20" s="340"/>
      <c r="Y20" s="340"/>
    </row>
    <row r="21" spans="1:25" s="97" customFormat="1" ht="21">
      <c r="A21" s="329"/>
      <c r="B21" s="333"/>
      <c r="C21" s="361"/>
      <c r="D21" s="331"/>
      <c r="E21" s="331"/>
      <c r="F21" s="331"/>
      <c r="G21" s="331"/>
      <c r="H21" s="332"/>
      <c r="I21" s="334" t="s">
        <v>54</v>
      </c>
      <c r="K21" s="26"/>
      <c r="L21" s="101" t="e">
        <f t="shared" si="2"/>
        <v>#DIV/0!</v>
      </c>
      <c r="M21" s="326" t="e">
        <f>AVERAGE(L21:L23)</f>
        <v>#DIV/0!</v>
      </c>
      <c r="N21" s="326" t="e">
        <f>STDEV(L21:L23)</f>
        <v>#DIV/0!</v>
      </c>
      <c r="O21" s="26"/>
      <c r="P21" s="27"/>
      <c r="Q21" s="28" t="e">
        <f t="shared" ref="Q21:Q26" si="3">(O21-P21)/O21</f>
        <v>#DIV/0!</v>
      </c>
      <c r="R21" s="366" t="e">
        <f>AVERAGE(Q21:Q23)</f>
        <v>#DIV/0!</v>
      </c>
      <c r="S21" s="366" t="e">
        <f>STDEV(Q21:Q23)</f>
        <v>#DIV/0!</v>
      </c>
      <c r="T21" s="82" t="e">
        <f t="shared" si="0"/>
        <v>#DIV/0!</v>
      </c>
      <c r="U21" s="352" t="e">
        <f>AVERAGE(T21:T23)</f>
        <v>#DIV/0!</v>
      </c>
      <c r="V21" s="352" t="e">
        <f>STDEV(T21:T23)</f>
        <v>#DIV/0!</v>
      </c>
      <c r="W21" s="82" t="e">
        <f t="shared" si="1"/>
        <v>#DIV/0!</v>
      </c>
      <c r="X21" s="352" t="e">
        <f>AVERAGE(W21:W23)</f>
        <v>#DIV/0!</v>
      </c>
      <c r="Y21" s="352" t="e">
        <f>STDEV(W21:W23)</f>
        <v>#DIV/0!</v>
      </c>
    </row>
    <row r="22" spans="1:25" s="97" customFormat="1" ht="21">
      <c r="A22" s="329"/>
      <c r="B22" s="333"/>
      <c r="C22" s="361"/>
      <c r="D22" s="331"/>
      <c r="E22" s="331"/>
      <c r="F22" s="331"/>
      <c r="G22" s="331"/>
      <c r="H22" s="332"/>
      <c r="I22" s="334"/>
      <c r="K22" s="26"/>
      <c r="L22" s="101" t="e">
        <f t="shared" si="2"/>
        <v>#DIV/0!</v>
      </c>
      <c r="M22" s="326"/>
      <c r="N22" s="326"/>
      <c r="O22" s="26"/>
      <c r="P22" s="27"/>
      <c r="Q22" s="28" t="e">
        <f t="shared" si="3"/>
        <v>#DIV/0!</v>
      </c>
      <c r="R22" s="366"/>
      <c r="S22" s="366"/>
      <c r="T22" s="82" t="e">
        <f t="shared" si="0"/>
        <v>#DIV/0!</v>
      </c>
      <c r="U22" s="352"/>
      <c r="V22" s="352"/>
      <c r="W22" s="82" t="e">
        <f t="shared" si="1"/>
        <v>#DIV/0!</v>
      </c>
      <c r="X22" s="352"/>
      <c r="Y22" s="352"/>
    </row>
    <row r="23" spans="1:25" s="97" customFormat="1" ht="21">
      <c r="A23" s="329"/>
      <c r="B23" s="333"/>
      <c r="C23" s="361"/>
      <c r="D23" s="331"/>
      <c r="E23" s="331"/>
      <c r="F23" s="331"/>
      <c r="G23" s="331"/>
      <c r="H23" s="332"/>
      <c r="I23" s="334"/>
      <c r="K23" s="26"/>
      <c r="L23" s="101" t="e">
        <f t="shared" si="2"/>
        <v>#DIV/0!</v>
      </c>
      <c r="M23" s="326"/>
      <c r="N23" s="326"/>
      <c r="O23" s="26"/>
      <c r="P23" s="27"/>
      <c r="Q23" s="28" t="e">
        <f t="shared" si="3"/>
        <v>#DIV/0!</v>
      </c>
      <c r="R23" s="366"/>
      <c r="S23" s="366"/>
      <c r="T23" s="82" t="e">
        <f t="shared" si="0"/>
        <v>#DIV/0!</v>
      </c>
      <c r="U23" s="352"/>
      <c r="V23" s="352"/>
      <c r="W23" s="82" t="e">
        <f t="shared" si="1"/>
        <v>#DIV/0!</v>
      </c>
      <c r="X23" s="352"/>
      <c r="Y23" s="352"/>
    </row>
    <row r="24" spans="1:25" s="97" customFormat="1" ht="21">
      <c r="A24" s="329"/>
      <c r="B24" s="333"/>
      <c r="C24" s="361"/>
      <c r="D24" s="331"/>
      <c r="E24" s="331"/>
      <c r="F24" s="331"/>
      <c r="G24" s="331"/>
      <c r="H24" s="332"/>
      <c r="I24" s="335" t="s">
        <v>55</v>
      </c>
      <c r="L24" s="101" t="e">
        <f t="shared" si="2"/>
        <v>#DIV/0!</v>
      </c>
      <c r="M24" s="327" t="e">
        <f>AVERAGE(L24:L26)</f>
        <v>#DIV/0!</v>
      </c>
      <c r="N24" s="327" t="e">
        <f>STDEV(L24:L26)</f>
        <v>#DIV/0!</v>
      </c>
      <c r="O24" s="26"/>
      <c r="P24" s="27"/>
      <c r="Q24" s="28" t="e">
        <f t="shared" si="3"/>
        <v>#DIV/0!</v>
      </c>
      <c r="R24" s="369" t="e">
        <f>AVERAGE(Q24:Q26)</f>
        <v>#DIV/0!</v>
      </c>
      <c r="S24" s="369" t="e">
        <f>STDEV(Q24:Q26)</f>
        <v>#DIV/0!</v>
      </c>
      <c r="T24" s="82" t="e">
        <f t="shared" si="0"/>
        <v>#DIV/0!</v>
      </c>
      <c r="U24" s="353" t="e">
        <f>AVERAGE(T24:T26)</f>
        <v>#DIV/0!</v>
      </c>
      <c r="V24" s="353" t="e">
        <f>STDEV(T24:T26)</f>
        <v>#DIV/0!</v>
      </c>
      <c r="W24" s="82" t="e">
        <f t="shared" si="1"/>
        <v>#DIV/0!</v>
      </c>
      <c r="X24" s="353" t="e">
        <f>AVERAGE(W24:W26)</f>
        <v>#DIV/0!</v>
      </c>
      <c r="Y24" s="353" t="e">
        <f>STDEV(W24:W26)</f>
        <v>#DIV/0!</v>
      </c>
    </row>
    <row r="25" spans="1:25" s="97" customFormat="1" ht="21">
      <c r="A25" s="329"/>
      <c r="B25" s="333"/>
      <c r="C25" s="361"/>
      <c r="D25" s="331"/>
      <c r="E25" s="331"/>
      <c r="F25" s="331"/>
      <c r="G25" s="331"/>
      <c r="H25" s="332"/>
      <c r="I25" s="335"/>
      <c r="L25" s="101" t="e">
        <f t="shared" si="2"/>
        <v>#DIV/0!</v>
      </c>
      <c r="M25" s="327"/>
      <c r="N25" s="327"/>
      <c r="O25" s="26"/>
      <c r="P25" s="27"/>
      <c r="Q25" s="28" t="e">
        <f t="shared" si="3"/>
        <v>#DIV/0!</v>
      </c>
      <c r="R25" s="369"/>
      <c r="S25" s="369"/>
      <c r="T25" s="82" t="e">
        <f t="shared" si="0"/>
        <v>#DIV/0!</v>
      </c>
      <c r="U25" s="353"/>
      <c r="V25" s="353"/>
      <c r="W25" s="82" t="e">
        <f t="shared" si="1"/>
        <v>#DIV/0!</v>
      </c>
      <c r="X25" s="353"/>
      <c r="Y25" s="353"/>
    </row>
    <row r="26" spans="1:25" s="97" customFormat="1" ht="21">
      <c r="A26" s="329"/>
      <c r="B26" s="333"/>
      <c r="C26" s="361"/>
      <c r="D26" s="331"/>
      <c r="E26" s="331"/>
      <c r="F26" s="331"/>
      <c r="G26" s="331"/>
      <c r="H26" s="332"/>
      <c r="I26" s="335"/>
      <c r="L26" s="101" t="e">
        <f t="shared" si="2"/>
        <v>#DIV/0!</v>
      </c>
      <c r="M26" s="327"/>
      <c r="N26" s="327"/>
      <c r="P26" s="99"/>
      <c r="Q26" s="28" t="e">
        <f t="shared" si="3"/>
        <v>#DIV/0!</v>
      </c>
      <c r="R26" s="369"/>
      <c r="S26" s="369"/>
      <c r="T26" s="82" t="e">
        <f t="shared" si="0"/>
        <v>#DIV/0!</v>
      </c>
      <c r="U26" s="353"/>
      <c r="V26" s="353"/>
      <c r="W26" s="82" t="e">
        <f t="shared" si="1"/>
        <v>#DIV/0!</v>
      </c>
      <c r="X26" s="353"/>
      <c r="Y26" s="353"/>
    </row>
    <row r="27" spans="1:25" s="97" customFormat="1" ht="21">
      <c r="A27" s="329"/>
      <c r="B27" s="333"/>
      <c r="C27" s="361"/>
      <c r="D27" s="331"/>
      <c r="E27" s="331"/>
      <c r="F27" s="331"/>
      <c r="G27" s="331"/>
      <c r="H27" s="332"/>
      <c r="I27" s="367" t="s">
        <v>44</v>
      </c>
      <c r="L27" s="101" t="e">
        <f>(K27/1000)/(11.96*0.0001*J27/60)/15.5</f>
        <v>#DIV/0!</v>
      </c>
      <c r="M27" s="328" t="e">
        <f>AVERAGE(L27:L29)</f>
        <v>#DIV/0!</v>
      </c>
      <c r="N27" s="328" t="e">
        <f>STDEV(L27:L29)</f>
        <v>#DIV/0!</v>
      </c>
      <c r="P27" s="99"/>
      <c r="Q27" s="100" t="e">
        <f>(O27-P27)/O27</f>
        <v>#DIV/0!</v>
      </c>
      <c r="R27" s="365" t="e">
        <f>AVERAGE(Q27:Q29)</f>
        <v>#DIV/0!</v>
      </c>
      <c r="S27" s="365" t="e">
        <f>STDEV(Q27:Q29)</f>
        <v>#DIV/0!</v>
      </c>
      <c r="T27" s="82" t="e">
        <f t="shared" si="0"/>
        <v>#DIV/0!</v>
      </c>
      <c r="U27" s="349" t="e">
        <f>AVERAGE(T27:T29)</f>
        <v>#DIV/0!</v>
      </c>
      <c r="V27" s="349" t="e">
        <f>STDEV(T27:T29)</f>
        <v>#DIV/0!</v>
      </c>
      <c r="W27" s="82" t="e">
        <f t="shared" si="1"/>
        <v>#DIV/0!</v>
      </c>
      <c r="X27" s="349" t="e">
        <f>AVERAGE(W27:W29)</f>
        <v>#DIV/0!</v>
      </c>
      <c r="Y27" s="349" t="e">
        <f>STDEV(W27:W29)</f>
        <v>#DIV/0!</v>
      </c>
    </row>
    <row r="28" spans="1:25" s="97" customFormat="1" ht="21">
      <c r="A28" s="329"/>
      <c r="B28" s="333"/>
      <c r="C28" s="361"/>
      <c r="D28" s="331"/>
      <c r="E28" s="331"/>
      <c r="F28" s="331"/>
      <c r="G28" s="331"/>
      <c r="H28" s="332"/>
      <c r="I28" s="367"/>
      <c r="L28" s="101" t="e">
        <f>(K28/1000)/(11.96*0.0001*J28/60)/15.5</f>
        <v>#DIV/0!</v>
      </c>
      <c r="M28" s="328"/>
      <c r="N28" s="328"/>
      <c r="P28" s="99"/>
      <c r="Q28" s="100" t="e">
        <f>(O28-P28)/O28</f>
        <v>#DIV/0!</v>
      </c>
      <c r="R28" s="365"/>
      <c r="S28" s="365"/>
      <c r="T28" s="82" t="e">
        <f t="shared" si="0"/>
        <v>#DIV/0!</v>
      </c>
      <c r="U28" s="349"/>
      <c r="V28" s="349"/>
      <c r="W28" s="82" t="e">
        <f t="shared" si="1"/>
        <v>#DIV/0!</v>
      </c>
      <c r="X28" s="349"/>
      <c r="Y28" s="349"/>
    </row>
    <row r="29" spans="1:25" s="97" customFormat="1" ht="21">
      <c r="A29" s="329"/>
      <c r="B29" s="333"/>
      <c r="C29" s="361"/>
      <c r="D29" s="331"/>
      <c r="E29" s="331"/>
      <c r="F29" s="331"/>
      <c r="G29" s="331"/>
      <c r="H29" s="332"/>
      <c r="I29" s="367"/>
      <c r="L29" s="101" t="e">
        <f>(K29/1000)/(11.96*0.0001*J29/60)/15.5</f>
        <v>#DIV/0!</v>
      </c>
      <c r="M29" s="328"/>
      <c r="N29" s="328"/>
      <c r="P29" s="99"/>
      <c r="Q29" s="100" t="e">
        <f>(O29-P29)/O29</f>
        <v>#DIV/0!</v>
      </c>
      <c r="R29" s="365"/>
      <c r="S29" s="365"/>
      <c r="T29" s="82" t="e">
        <f t="shared" si="0"/>
        <v>#DIV/0!</v>
      </c>
      <c r="U29" s="349"/>
      <c r="V29" s="349"/>
      <c r="W29" s="82" t="e">
        <f t="shared" si="1"/>
        <v>#DIV/0!</v>
      </c>
      <c r="X29" s="349"/>
      <c r="Y29" s="349"/>
    </row>
    <row r="30" spans="1:25" s="97" customFormat="1" ht="21">
      <c r="A30" s="358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</row>
  </sheetData>
  <mergeCells count="106">
    <mergeCell ref="Y1:Y2"/>
    <mergeCell ref="A3:A5"/>
    <mergeCell ref="B3:B29"/>
    <mergeCell ref="C3:C29"/>
    <mergeCell ref="D3:D29"/>
    <mergeCell ref="E3:E29"/>
    <mergeCell ref="F3:F29"/>
    <mergeCell ref="G3:G29"/>
    <mergeCell ref="H3:H29"/>
    <mergeCell ref="I3:I5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A1:A2"/>
    <mergeCell ref="B1:H1"/>
    <mergeCell ref="X3:X5"/>
    <mergeCell ref="Y3:Y5"/>
    <mergeCell ref="A6:A8"/>
    <mergeCell ref="I6:I8"/>
    <mergeCell ref="M6:M8"/>
    <mergeCell ref="N6:N8"/>
    <mergeCell ref="R6:R8"/>
    <mergeCell ref="S6:S8"/>
    <mergeCell ref="U6:U8"/>
    <mergeCell ref="V6:V8"/>
    <mergeCell ref="M3:M5"/>
    <mergeCell ref="N3:N5"/>
    <mergeCell ref="R3:R5"/>
    <mergeCell ref="S3:S5"/>
    <mergeCell ref="U3:U5"/>
    <mergeCell ref="V3:V5"/>
    <mergeCell ref="X6:X8"/>
    <mergeCell ref="Y6:Y8"/>
    <mergeCell ref="I1:I2"/>
    <mergeCell ref="J1:J2"/>
    <mergeCell ref="K1:K2"/>
    <mergeCell ref="L1:L2"/>
    <mergeCell ref="A9:A11"/>
    <mergeCell ref="I9:I11"/>
    <mergeCell ref="M9:M11"/>
    <mergeCell ref="N9:N11"/>
    <mergeCell ref="R9:R11"/>
    <mergeCell ref="S9:S11"/>
    <mergeCell ref="U9:U11"/>
    <mergeCell ref="V9:V11"/>
    <mergeCell ref="X9:X11"/>
    <mergeCell ref="Y9:Y11"/>
    <mergeCell ref="I12:I14"/>
    <mergeCell ref="M12:M14"/>
    <mergeCell ref="N12:N14"/>
    <mergeCell ref="R12:R14"/>
    <mergeCell ref="S12:S14"/>
    <mergeCell ref="U12:U14"/>
    <mergeCell ref="V12:V14"/>
    <mergeCell ref="X12:X14"/>
    <mergeCell ref="Y12:Y14"/>
    <mergeCell ref="I15:I17"/>
    <mergeCell ref="M15:M20"/>
    <mergeCell ref="N15:N20"/>
    <mergeCell ref="R15:R20"/>
    <mergeCell ref="S15:S20"/>
    <mergeCell ref="U15:U20"/>
    <mergeCell ref="V15:V20"/>
    <mergeCell ref="X15:X20"/>
    <mergeCell ref="A18:A29"/>
    <mergeCell ref="I18:I20"/>
    <mergeCell ref="I21:I23"/>
    <mergeCell ref="M21:M23"/>
    <mergeCell ref="N21:N23"/>
    <mergeCell ref="R21:R23"/>
    <mergeCell ref="S21:S23"/>
    <mergeCell ref="U21:U23"/>
    <mergeCell ref="V21:V23"/>
    <mergeCell ref="A30:Y30"/>
    <mergeCell ref="A12:A14"/>
    <mergeCell ref="A15:A17"/>
    <mergeCell ref="Y24:Y26"/>
    <mergeCell ref="I27:I29"/>
    <mergeCell ref="M27:M29"/>
    <mergeCell ref="N27:N29"/>
    <mergeCell ref="R27:R29"/>
    <mergeCell ref="S27:S29"/>
    <mergeCell ref="U27:U29"/>
    <mergeCell ref="V27:V29"/>
    <mergeCell ref="X27:X29"/>
    <mergeCell ref="Y27:Y29"/>
    <mergeCell ref="X21:X23"/>
    <mergeCell ref="Y21:Y23"/>
    <mergeCell ref="I24:I26"/>
    <mergeCell ref="M24:M26"/>
    <mergeCell ref="N24:N26"/>
    <mergeCell ref="R24:R26"/>
    <mergeCell ref="S24:S26"/>
    <mergeCell ref="U24:U26"/>
    <mergeCell ref="V24:V26"/>
    <mergeCell ref="X24:X26"/>
    <mergeCell ref="Y15:Y20"/>
  </mergeCells>
  <phoneticPr fontId="11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76"/>
  <sheetViews>
    <sheetView zoomScale="55" zoomScaleNormal="55" zoomScalePageLayoutView="60" workbookViewId="0">
      <selection activeCell="AA3" sqref="AA3"/>
    </sheetView>
  </sheetViews>
  <sheetFormatPr defaultColWidth="11.25" defaultRowHeight="15.5"/>
  <cols>
    <col min="8" max="8" width="18" customWidth="1"/>
    <col min="9" max="9" width="14.25" customWidth="1"/>
    <col min="10" max="10" width="14.25" style="62" customWidth="1"/>
    <col min="11" max="11" width="14.25" style="121" customWidth="1"/>
    <col min="12" max="12" width="15.75" style="62" customWidth="1"/>
    <col min="14" max="14" width="11.25" style="123"/>
    <col min="15" max="16" width="15.75" style="62" customWidth="1"/>
    <col min="18" max="18" width="10.75" style="123"/>
    <col min="21" max="23" width="10.75" style="122"/>
  </cols>
  <sheetData>
    <row r="1" spans="1:29" ht="21" customHeight="1">
      <c r="A1" s="377" t="s">
        <v>60</v>
      </c>
      <c r="B1" s="377" t="s">
        <v>22</v>
      </c>
      <c r="C1" s="377"/>
      <c r="D1" s="377"/>
      <c r="E1" s="377"/>
      <c r="F1" s="377"/>
      <c r="G1" s="377"/>
      <c r="H1" s="377"/>
      <c r="I1" s="378" t="s">
        <v>3</v>
      </c>
      <c r="J1" s="378" t="s">
        <v>33</v>
      </c>
      <c r="K1" s="396" t="s">
        <v>6</v>
      </c>
      <c r="L1" s="376" t="s">
        <v>108</v>
      </c>
      <c r="M1" s="379" t="s">
        <v>11</v>
      </c>
      <c r="N1" s="379" t="s">
        <v>80</v>
      </c>
      <c r="O1" s="376" t="s">
        <v>81</v>
      </c>
      <c r="P1" s="322" t="s">
        <v>113</v>
      </c>
      <c r="Q1" s="379" t="s">
        <v>11</v>
      </c>
      <c r="R1" s="379" t="s">
        <v>80</v>
      </c>
      <c r="S1" s="380" t="s">
        <v>8</v>
      </c>
      <c r="T1" s="381" t="s">
        <v>9</v>
      </c>
      <c r="U1" s="382" t="s">
        <v>10</v>
      </c>
      <c r="V1" s="382" t="s">
        <v>11</v>
      </c>
      <c r="W1" s="382" t="s">
        <v>80</v>
      </c>
      <c r="X1" s="376" t="s">
        <v>78</v>
      </c>
      <c r="Y1" s="376" t="s">
        <v>11</v>
      </c>
      <c r="Z1" s="376" t="s">
        <v>80</v>
      </c>
      <c r="AA1" s="389" t="s">
        <v>79</v>
      </c>
      <c r="AB1" s="383" t="s">
        <v>11</v>
      </c>
      <c r="AC1" s="383" t="s">
        <v>80</v>
      </c>
    </row>
    <row r="2" spans="1:29" ht="21">
      <c r="A2" s="377"/>
      <c r="B2" s="108" t="s">
        <v>0</v>
      </c>
      <c r="C2" s="109" t="s">
        <v>1</v>
      </c>
      <c r="D2" s="110"/>
      <c r="E2" s="111" t="s">
        <v>5</v>
      </c>
      <c r="F2" s="112" t="s">
        <v>2</v>
      </c>
      <c r="G2" s="113" t="s">
        <v>20</v>
      </c>
      <c r="H2" s="114" t="s">
        <v>15</v>
      </c>
      <c r="I2" s="378"/>
      <c r="J2" s="378"/>
      <c r="K2" s="396"/>
      <c r="L2" s="376"/>
      <c r="M2" s="379"/>
      <c r="N2" s="379"/>
      <c r="O2" s="376"/>
      <c r="P2" s="322" t="s">
        <v>83</v>
      </c>
      <c r="Q2" s="379"/>
      <c r="R2" s="379"/>
      <c r="S2" s="380"/>
      <c r="T2" s="381"/>
      <c r="U2" s="382"/>
      <c r="V2" s="382"/>
      <c r="W2" s="382"/>
      <c r="X2" s="376"/>
      <c r="Y2" s="376"/>
      <c r="Z2" s="376"/>
      <c r="AA2" s="389"/>
      <c r="AB2" s="383"/>
      <c r="AC2" s="383"/>
    </row>
    <row r="3" spans="1:29" ht="21" customHeight="1">
      <c r="A3" s="330" t="s">
        <v>91</v>
      </c>
      <c r="B3" s="397" t="s">
        <v>24</v>
      </c>
      <c r="C3" s="398" t="s">
        <v>34</v>
      </c>
      <c r="D3" s="386" t="s">
        <v>26</v>
      </c>
      <c r="E3" s="386" t="s">
        <v>63</v>
      </c>
      <c r="F3" s="386" t="s">
        <v>4</v>
      </c>
      <c r="G3" s="386" t="s">
        <v>23</v>
      </c>
      <c r="H3" s="387" t="s">
        <v>87</v>
      </c>
      <c r="I3" s="388" t="s">
        <v>85</v>
      </c>
      <c r="J3" s="105">
        <v>205</v>
      </c>
      <c r="K3" s="117">
        <v>37.1</v>
      </c>
      <c r="L3" s="177">
        <f>(K3/1000)/(11.96*0.0001*J3/60)</f>
        <v>9.079043967697201</v>
      </c>
      <c r="M3" s="355">
        <f>AVERAGE(L3:L5)</f>
        <v>8.7915972327425127</v>
      </c>
      <c r="N3" s="355">
        <f>STDEV(L3:L5)</f>
        <v>0.25347975432829906</v>
      </c>
      <c r="O3" s="106">
        <f t="shared" ref="O3:O9" si="0">(K3/1000)/(11.96*0.0001*J3/60)/15.5</f>
        <v>0.58574477210949683</v>
      </c>
      <c r="P3" s="320">
        <f>L3/(15.5-1.57)</f>
        <v>0.65176195030130657</v>
      </c>
      <c r="Q3" s="355">
        <f>AVERAGE(P3:P5)</f>
        <v>0.63112686523636119</v>
      </c>
      <c r="R3" s="355">
        <f>STDEV(P3:P5)</f>
        <v>1.8196680138427769E-2</v>
      </c>
      <c r="S3" s="107">
        <v>4230</v>
      </c>
      <c r="T3" s="86">
        <v>424.5</v>
      </c>
      <c r="U3" s="126">
        <f t="shared" ref="U3:U12" si="1">(S3-T3)/S3</f>
        <v>0.89964539007092204</v>
      </c>
      <c r="V3" s="354">
        <f>AVERAGE(U3:U5)</f>
        <v>0.87221869268482444</v>
      </c>
      <c r="W3" s="354">
        <f>STDEV(U3:U5)</f>
        <v>3.1719592616978404E-2</v>
      </c>
      <c r="X3" s="82">
        <f>(1/U3-1)*L3</f>
        <v>1.0127589447608616</v>
      </c>
      <c r="Y3" s="355">
        <f>AVERAGE(X3:X5)</f>
        <v>1.2927249880454166</v>
      </c>
      <c r="Z3" s="355">
        <f>STDEV(X3:X5)</f>
        <v>0.35166931397060341</v>
      </c>
      <c r="AA3" s="82">
        <f>P3/X3</f>
        <v>0.64355091966648026</v>
      </c>
      <c r="AB3" s="355">
        <f>AVERAGE(AA3:AA5)</f>
        <v>0.51252807558090885</v>
      </c>
      <c r="AC3" s="355">
        <f>STDEV(AA3:AA5)</f>
        <v>0.13717503617054877</v>
      </c>
    </row>
    <row r="4" spans="1:29" ht="21">
      <c r="A4" s="330"/>
      <c r="B4" s="397"/>
      <c r="C4" s="398"/>
      <c r="D4" s="386"/>
      <c r="E4" s="386"/>
      <c r="F4" s="386"/>
      <c r="G4" s="386"/>
      <c r="H4" s="387"/>
      <c r="I4" s="388"/>
      <c r="J4" s="105">
        <v>30</v>
      </c>
      <c r="K4" s="117">
        <v>5.2</v>
      </c>
      <c r="L4" s="177">
        <f t="shared" ref="L4:L52" si="2">(K4/1000)/(11.96*0.0001*J4/60)</f>
        <v>8.6956521739130412</v>
      </c>
      <c r="M4" s="355"/>
      <c r="N4" s="355"/>
      <c r="O4" s="106">
        <f t="shared" si="0"/>
        <v>0.56100981767180913</v>
      </c>
      <c r="P4" s="320">
        <f t="shared" ref="P4:P53" si="3">L4/(15.5-1.57)</f>
        <v>0.6242392084646835</v>
      </c>
      <c r="Q4" s="355"/>
      <c r="R4" s="355"/>
      <c r="S4" s="107">
        <v>4258</v>
      </c>
      <c r="T4" s="86">
        <v>692</v>
      </c>
      <c r="U4" s="126">
        <f t="shared" si="1"/>
        <v>0.83748238609675907</v>
      </c>
      <c r="V4" s="354"/>
      <c r="W4" s="354"/>
      <c r="X4" s="324">
        <f t="shared" ref="X4:X5" si="4">(1/U4-1)*L4</f>
        <v>1.6874344656051112</v>
      </c>
      <c r="Y4" s="355"/>
      <c r="Z4" s="355"/>
      <c r="AA4" s="324">
        <f t="shared" ref="AA4:AA5" si="5">P4/X4</f>
        <v>0.36993389739780641</v>
      </c>
      <c r="AB4" s="355"/>
      <c r="AC4" s="355"/>
    </row>
    <row r="5" spans="1:29" ht="21">
      <c r="A5" s="330"/>
      <c r="B5" s="397"/>
      <c r="C5" s="398"/>
      <c r="D5" s="386"/>
      <c r="E5" s="386"/>
      <c r="F5" s="386"/>
      <c r="G5" s="386"/>
      <c r="H5" s="387"/>
      <c r="I5" s="388"/>
      <c r="J5" s="105">
        <v>70</v>
      </c>
      <c r="K5" s="117">
        <v>12</v>
      </c>
      <c r="L5" s="177">
        <f t="shared" si="2"/>
        <v>8.6000955566172941</v>
      </c>
      <c r="M5" s="355"/>
      <c r="N5" s="355"/>
      <c r="O5" s="127">
        <f t="shared" si="0"/>
        <v>0.55484487462047061</v>
      </c>
      <c r="P5" s="320">
        <f t="shared" si="3"/>
        <v>0.61737943694309361</v>
      </c>
      <c r="Q5" s="355"/>
      <c r="R5" s="355"/>
      <c r="S5" s="107">
        <v>4240</v>
      </c>
      <c r="T5" s="86">
        <v>510.8</v>
      </c>
      <c r="U5" s="128">
        <f t="shared" si="1"/>
        <v>0.87952830188679243</v>
      </c>
      <c r="V5" s="354"/>
      <c r="W5" s="354"/>
      <c r="X5" s="324">
        <f t="shared" si="4"/>
        <v>1.1779815537702771</v>
      </c>
      <c r="Y5" s="355"/>
      <c r="Z5" s="355"/>
      <c r="AA5" s="324">
        <f t="shared" si="5"/>
        <v>0.52409940967843982</v>
      </c>
      <c r="AB5" s="355"/>
      <c r="AC5" s="355"/>
    </row>
    <row r="6" spans="1:29" ht="21">
      <c r="A6" s="188"/>
      <c r="B6" s="397"/>
      <c r="C6" s="398"/>
      <c r="D6" s="386"/>
      <c r="E6" s="386"/>
      <c r="F6" s="386"/>
      <c r="G6" s="386"/>
      <c r="H6" s="387"/>
      <c r="I6" s="191"/>
      <c r="J6" s="200">
        <v>126</v>
      </c>
      <c r="K6" s="201">
        <v>18.7</v>
      </c>
      <c r="L6" s="207">
        <f t="shared" si="2"/>
        <v>7.4454530976270084</v>
      </c>
      <c r="M6" s="190"/>
      <c r="N6" s="190"/>
      <c r="O6" s="207">
        <f t="shared" si="0"/>
        <v>0.48035181275012956</v>
      </c>
      <c r="P6" s="207">
        <f t="shared" si="3"/>
        <v>0.53449053105721522</v>
      </c>
      <c r="Q6" s="355">
        <f>AVERAGE(P6:P8)</f>
        <v>0.6600624597440975</v>
      </c>
      <c r="R6" s="355">
        <f>STDEV(P6:P8)</f>
        <v>0.10877890085418475</v>
      </c>
      <c r="S6" s="193"/>
      <c r="T6" s="86"/>
      <c r="U6" s="194"/>
      <c r="V6" s="189"/>
      <c r="W6" s="189"/>
      <c r="X6" s="192"/>
      <c r="Y6" s="190"/>
      <c r="Z6" s="190"/>
      <c r="AA6" s="192"/>
      <c r="AB6" s="190"/>
      <c r="AC6" s="190"/>
    </row>
    <row r="7" spans="1:29" ht="21">
      <c r="A7" s="238"/>
      <c r="B7" s="397"/>
      <c r="C7" s="398"/>
      <c r="D7" s="386"/>
      <c r="E7" s="386"/>
      <c r="F7" s="386"/>
      <c r="G7" s="386"/>
      <c r="H7" s="387"/>
      <c r="I7" s="243"/>
      <c r="J7" s="200">
        <v>62</v>
      </c>
      <c r="K7" s="201">
        <v>12.4</v>
      </c>
      <c r="L7" s="207">
        <f t="shared" si="2"/>
        <v>10.033444816053509</v>
      </c>
      <c r="M7" s="241"/>
      <c r="N7" s="241"/>
      <c r="O7" s="207">
        <f t="shared" si="0"/>
        <v>0.64731902039054889</v>
      </c>
      <c r="P7" s="207">
        <f t="shared" si="3"/>
        <v>0.7202760097669425</v>
      </c>
      <c r="Q7" s="355"/>
      <c r="R7" s="355"/>
      <c r="S7" s="246"/>
      <c r="T7" s="86"/>
      <c r="U7" s="247"/>
      <c r="V7" s="240"/>
      <c r="W7" s="240"/>
      <c r="X7" s="245"/>
      <c r="Y7" s="241"/>
      <c r="Z7" s="241"/>
      <c r="AA7" s="245"/>
      <c r="AB7" s="241"/>
      <c r="AC7" s="241"/>
    </row>
    <row r="8" spans="1:29" ht="21">
      <c r="A8" s="263"/>
      <c r="B8" s="397"/>
      <c r="C8" s="398"/>
      <c r="D8" s="386"/>
      <c r="E8" s="386"/>
      <c r="F8" s="386"/>
      <c r="G8" s="386"/>
      <c r="H8" s="387"/>
      <c r="I8" s="272"/>
      <c r="J8" s="200">
        <v>70</v>
      </c>
      <c r="K8" s="201">
        <v>14.1</v>
      </c>
      <c r="L8" s="207">
        <f t="shared" si="2"/>
        <v>10.10511227902532</v>
      </c>
      <c r="M8" s="266"/>
      <c r="N8" s="266"/>
      <c r="O8" s="207">
        <f t="shared" si="0"/>
        <v>0.65194272767905292</v>
      </c>
      <c r="P8" s="207">
        <f t="shared" si="3"/>
        <v>0.72542083840813498</v>
      </c>
      <c r="Q8" s="355"/>
      <c r="R8" s="355"/>
      <c r="S8" s="277"/>
      <c r="T8" s="86"/>
      <c r="U8" s="278"/>
      <c r="V8" s="265"/>
      <c r="W8" s="265"/>
      <c r="X8" s="276"/>
      <c r="Y8" s="266"/>
      <c r="Z8" s="266"/>
      <c r="AA8" s="276"/>
      <c r="AB8" s="266"/>
      <c r="AC8" s="266"/>
    </row>
    <row r="9" spans="1:29" ht="21">
      <c r="A9" s="228"/>
      <c r="B9" s="397"/>
      <c r="C9" s="398"/>
      <c r="D9" s="386"/>
      <c r="E9" s="386"/>
      <c r="F9" s="386"/>
      <c r="G9" s="386"/>
      <c r="H9" s="387"/>
      <c r="I9" s="232"/>
      <c r="J9" s="248">
        <v>70</v>
      </c>
      <c r="K9" s="249">
        <v>15.9</v>
      </c>
      <c r="L9" s="250">
        <f t="shared" si="2"/>
        <v>11.395126612517915</v>
      </c>
      <c r="M9" s="224"/>
      <c r="N9" s="224"/>
      <c r="O9" s="250">
        <f t="shared" si="0"/>
        <v>0.73516945887212359</v>
      </c>
      <c r="P9" s="250">
        <f t="shared" si="3"/>
        <v>0.81802775394959903</v>
      </c>
      <c r="Q9" s="224"/>
      <c r="R9" s="316"/>
      <c r="S9" s="236"/>
      <c r="T9" s="86"/>
      <c r="U9" s="237"/>
      <c r="V9" s="227"/>
      <c r="W9" s="227"/>
      <c r="X9" s="235"/>
      <c r="Y9" s="224"/>
      <c r="Z9" s="224"/>
      <c r="AA9" s="235"/>
      <c r="AB9" s="224"/>
      <c r="AC9" s="224"/>
    </row>
    <row r="10" spans="1:29" ht="21" customHeight="1">
      <c r="A10" s="330" t="s">
        <v>91</v>
      </c>
      <c r="B10" s="397"/>
      <c r="C10" s="398"/>
      <c r="D10" s="386"/>
      <c r="E10" s="386"/>
      <c r="F10" s="386"/>
      <c r="G10" s="386"/>
      <c r="H10" s="387"/>
      <c r="I10" s="390" t="s">
        <v>86</v>
      </c>
      <c r="J10" s="105">
        <v>30</v>
      </c>
      <c r="K10" s="117">
        <v>12</v>
      </c>
      <c r="L10" s="177">
        <f t="shared" si="2"/>
        <v>20.066889632107021</v>
      </c>
      <c r="M10" s="375">
        <f>AVERAGE(L10:L12)</f>
        <v>20.834354985827634</v>
      </c>
      <c r="N10" s="375">
        <f t="shared" ref="N10" si="6">STDEV(L10:L12)</f>
        <v>0.8123633816370549</v>
      </c>
      <c r="O10" s="106">
        <f t="shared" ref="O10:O36" si="7">(K10/1000)/(11.96*0.0001*J10/60)/15.5</f>
        <v>1.294638040781098</v>
      </c>
      <c r="P10" s="320">
        <f t="shared" si="3"/>
        <v>1.4405520195338852</v>
      </c>
      <c r="Q10" s="375">
        <f>AVERAGE(P10:P12)</f>
        <v>1.4956464455009069</v>
      </c>
      <c r="R10" s="375">
        <f>STDEV(P10:P12)</f>
        <v>5.8317543548963062E-2</v>
      </c>
      <c r="S10" s="107">
        <v>4250</v>
      </c>
      <c r="T10" s="86">
        <v>64.8</v>
      </c>
      <c r="U10" s="128">
        <f t="shared" si="1"/>
        <v>0.9847529411764705</v>
      </c>
      <c r="V10" s="362">
        <f>AVERAGE(U10:U12)</f>
        <v>0.97920013128452699</v>
      </c>
      <c r="W10" s="362">
        <f>STDEV(U10:U12)</f>
        <v>6.8509622332770716E-3</v>
      </c>
      <c r="X10" s="324">
        <f>(1/U10-1)*L10</f>
        <v>0.31069828160196672</v>
      </c>
      <c r="Y10" s="375">
        <f>AVERAGE(X10:X12)</f>
        <v>0.44388215227349015</v>
      </c>
      <c r="Z10" s="375">
        <f>STDEV(X10:X12)</f>
        <v>0.15090507877119211</v>
      </c>
      <c r="AA10" s="324">
        <f>P10/X10</f>
        <v>4.6364981875869073</v>
      </c>
      <c r="AB10" s="375">
        <f>AVERAGE(AA10:AA12)</f>
        <v>3.61842509713806</v>
      </c>
      <c r="AC10" s="375">
        <f>STDEV(AA10:AA12)</f>
        <v>1.1003896890407909</v>
      </c>
    </row>
    <row r="11" spans="1:29" ht="21">
      <c r="A11" s="330"/>
      <c r="B11" s="397"/>
      <c r="C11" s="398"/>
      <c r="D11" s="386"/>
      <c r="E11" s="386"/>
      <c r="F11" s="386"/>
      <c r="G11" s="386"/>
      <c r="H11" s="387"/>
      <c r="I11" s="390"/>
      <c r="J11" s="105">
        <v>31</v>
      </c>
      <c r="K11" s="117">
        <v>13.4</v>
      </c>
      <c r="L11" s="177">
        <f t="shared" si="2"/>
        <v>21.685187183083393</v>
      </c>
      <c r="M11" s="375"/>
      <c r="N11" s="375"/>
      <c r="O11" s="106">
        <f t="shared" si="7"/>
        <v>1.399044334392477</v>
      </c>
      <c r="P11" s="320">
        <f t="shared" si="3"/>
        <v>1.5567255694962954</v>
      </c>
      <c r="Q11" s="375"/>
      <c r="R11" s="375"/>
      <c r="S11" s="107">
        <v>4220</v>
      </c>
      <c r="T11" s="86">
        <v>78.900000000000006</v>
      </c>
      <c r="U11" s="126">
        <f t="shared" si="1"/>
        <v>0.98130331753554512</v>
      </c>
      <c r="V11" s="362"/>
      <c r="W11" s="362"/>
      <c r="X11" s="324">
        <f t="shared" ref="X11:X12" si="8">(1/U11-1)*L11</f>
        <v>0.413165890402373</v>
      </c>
      <c r="Y11" s="375"/>
      <c r="Z11" s="375"/>
      <c r="AA11" s="324">
        <f t="shared" ref="AA11:AA12" si="9">P11/X11</f>
        <v>3.7677978885920016</v>
      </c>
      <c r="AB11" s="375"/>
      <c r="AC11" s="375"/>
    </row>
    <row r="12" spans="1:29" ht="21">
      <c r="A12" s="330"/>
      <c r="B12" s="397"/>
      <c r="C12" s="398"/>
      <c r="D12" s="386"/>
      <c r="E12" s="386"/>
      <c r="F12" s="386"/>
      <c r="G12" s="386"/>
      <c r="H12" s="387"/>
      <c r="I12" s="390"/>
      <c r="J12" s="105">
        <v>22</v>
      </c>
      <c r="K12" s="117">
        <v>9.1</v>
      </c>
      <c r="L12" s="177">
        <f t="shared" si="2"/>
        <v>20.750988142292485</v>
      </c>
      <c r="M12" s="375"/>
      <c r="N12" s="375"/>
      <c r="O12" s="106">
        <f t="shared" si="7"/>
        <v>1.338773428534999</v>
      </c>
      <c r="P12" s="320">
        <f t="shared" si="3"/>
        <v>1.4896617474725402</v>
      </c>
      <c r="Q12" s="375"/>
      <c r="R12" s="375"/>
      <c r="S12" s="107">
        <v>4203</v>
      </c>
      <c r="T12" s="86">
        <v>119.6</v>
      </c>
      <c r="U12" s="126">
        <f t="shared" si="1"/>
        <v>0.97154413514156557</v>
      </c>
      <c r="V12" s="362"/>
      <c r="W12" s="362"/>
      <c r="X12" s="324">
        <f t="shared" si="8"/>
        <v>0.60778228481613084</v>
      </c>
      <c r="Y12" s="375"/>
      <c r="Z12" s="375"/>
      <c r="AA12" s="324">
        <f t="shared" si="9"/>
        <v>2.4509792152352707</v>
      </c>
      <c r="AB12" s="375"/>
      <c r="AC12" s="375"/>
    </row>
    <row r="13" spans="1:29" ht="21">
      <c r="A13" s="330"/>
      <c r="B13" s="397"/>
      <c r="C13" s="398"/>
      <c r="D13" s="386"/>
      <c r="E13" s="386"/>
      <c r="F13" s="386"/>
      <c r="G13" s="386"/>
      <c r="H13" s="387"/>
      <c r="I13" s="302"/>
      <c r="J13" s="200">
        <v>21.5</v>
      </c>
      <c r="K13" s="201">
        <v>9.5</v>
      </c>
      <c r="L13" s="207">
        <f t="shared" si="2"/>
        <v>22.166912965699616</v>
      </c>
      <c r="M13" s="300"/>
      <c r="N13" s="300"/>
      <c r="O13" s="207">
        <f t="shared" si="7"/>
        <v>1.4301234171419108</v>
      </c>
      <c r="P13" s="207">
        <f t="shared" si="3"/>
        <v>1.5913074634385942</v>
      </c>
      <c r="Q13" s="300"/>
      <c r="R13" s="315"/>
      <c r="S13" s="304"/>
      <c r="T13" s="86"/>
      <c r="U13" s="305"/>
      <c r="V13" s="301"/>
      <c r="W13" s="301"/>
      <c r="X13" s="303"/>
      <c r="Y13" s="300"/>
      <c r="Z13" s="300"/>
      <c r="AA13" s="303"/>
      <c r="AB13" s="300"/>
      <c r="AC13" s="300"/>
    </row>
    <row r="14" spans="1:29" ht="21">
      <c r="A14" s="330"/>
      <c r="B14" s="397"/>
      <c r="C14" s="398"/>
      <c r="D14" s="386"/>
      <c r="E14" s="386"/>
      <c r="F14" s="386"/>
      <c r="G14" s="386"/>
      <c r="H14" s="387"/>
      <c r="I14" s="302"/>
      <c r="J14" s="200">
        <v>21</v>
      </c>
      <c r="K14" s="201">
        <v>9.5</v>
      </c>
      <c r="L14" s="207">
        <f t="shared" si="2"/>
        <v>22.694696607740081</v>
      </c>
      <c r="M14" s="300"/>
      <c r="N14" s="300"/>
      <c r="O14" s="207">
        <f t="shared" si="7"/>
        <v>1.4641739746929086</v>
      </c>
      <c r="P14" s="207">
        <f t="shared" si="3"/>
        <v>1.6291957363776082</v>
      </c>
      <c r="Q14" s="300"/>
      <c r="R14" s="315"/>
      <c r="S14" s="304"/>
      <c r="T14" s="86"/>
      <c r="U14" s="305"/>
      <c r="V14" s="301"/>
      <c r="W14" s="301"/>
      <c r="X14" s="303"/>
      <c r="Y14" s="300"/>
      <c r="Z14" s="300"/>
      <c r="AA14" s="303"/>
      <c r="AB14" s="300"/>
      <c r="AC14" s="300"/>
    </row>
    <row r="15" spans="1:29" ht="21" customHeight="1">
      <c r="A15" s="330"/>
      <c r="B15" s="397"/>
      <c r="C15" s="398"/>
      <c r="D15" s="386"/>
      <c r="E15" s="386"/>
      <c r="F15" s="386"/>
      <c r="G15" s="386"/>
      <c r="H15" s="387"/>
      <c r="I15" s="391" t="s">
        <v>61</v>
      </c>
      <c r="J15" s="105">
        <v>21</v>
      </c>
      <c r="K15" s="117">
        <v>12</v>
      </c>
      <c r="L15" s="177">
        <f t="shared" si="2"/>
        <v>28.666985188724315</v>
      </c>
      <c r="M15" s="337">
        <f>AVERAGE(L15:L17)</f>
        <v>25.814987687897382</v>
      </c>
      <c r="N15" s="337">
        <f t="shared" ref="N15" si="10">STDEV(L15:L17)</f>
        <v>2.489121571632547</v>
      </c>
      <c r="O15" s="96">
        <f t="shared" si="7"/>
        <v>1.8494829154015686</v>
      </c>
      <c r="P15" s="96">
        <f t="shared" si="3"/>
        <v>2.0579314564769788</v>
      </c>
      <c r="Q15" s="337">
        <f>AVERAGE(P15:P17)</f>
        <v>1.853193660294141</v>
      </c>
      <c r="R15" s="337">
        <f>STDEV(P15:P17)</f>
        <v>0.17868783715955114</v>
      </c>
      <c r="S15" s="107">
        <v>4208</v>
      </c>
      <c r="T15" s="86">
        <v>66.8</v>
      </c>
      <c r="U15" s="28">
        <f t="shared" ref="U15:U42" si="11">(S15-T15)/S15</f>
        <v>0.98412547528517103</v>
      </c>
      <c r="V15" s="359">
        <f>AVERAGE(U15:U17)</f>
        <v>0.98010316926101559</v>
      </c>
      <c r="W15" s="359">
        <f>STDEV(U15:U17)</f>
        <v>9.6034651822454239E-3</v>
      </c>
      <c r="X15" s="324">
        <f>(1/U15-1)*L15</f>
        <v>0.46241538940567756</v>
      </c>
      <c r="Y15" s="337">
        <f>AVERAGE(X15:X17)</f>
        <v>0.5177924547726076</v>
      </c>
      <c r="Z15" s="337">
        <f>STDEV(X15:X17)</f>
        <v>0.22637103775661416</v>
      </c>
      <c r="AA15" s="324">
        <f>P15/X15</f>
        <v>4.4503956910299829</v>
      </c>
      <c r="AB15" s="337">
        <f>AVERAGE(AA15:AA17)</f>
        <v>4.0576752899292039</v>
      </c>
      <c r="AC15" s="337">
        <f>STDEV(AA15:AA17)</f>
        <v>1.6422789540214813</v>
      </c>
    </row>
    <row r="16" spans="1:29" ht="21">
      <c r="A16" s="330"/>
      <c r="B16" s="397"/>
      <c r="C16" s="398"/>
      <c r="D16" s="386"/>
      <c r="E16" s="386"/>
      <c r="F16" s="386"/>
      <c r="G16" s="386"/>
      <c r="H16" s="387"/>
      <c r="I16" s="391"/>
      <c r="J16" s="105">
        <v>20</v>
      </c>
      <c r="K16" s="117">
        <v>9.6</v>
      </c>
      <c r="L16" s="177">
        <f t="shared" si="2"/>
        <v>24.080267558528423</v>
      </c>
      <c r="M16" s="337"/>
      <c r="N16" s="337"/>
      <c r="O16" s="96">
        <f t="shared" si="7"/>
        <v>1.5535656489373175</v>
      </c>
      <c r="P16" s="96">
        <f t="shared" si="3"/>
        <v>1.728662423440662</v>
      </c>
      <c r="Q16" s="337"/>
      <c r="R16" s="337"/>
      <c r="S16" s="107">
        <v>4187</v>
      </c>
      <c r="T16" s="86">
        <v>129.19999999999999</v>
      </c>
      <c r="U16" s="28">
        <f t="shared" si="11"/>
        <v>0.969142584189157</v>
      </c>
      <c r="V16" s="359"/>
      <c r="W16" s="359"/>
      <c r="X16" s="324">
        <f t="shared" ref="X16:X17" si="12">(1/U16-1)*L16</f>
        <v>0.76671363018430227</v>
      </c>
      <c r="Y16" s="337"/>
      <c r="Z16" s="337"/>
      <c r="AA16" s="324">
        <f t="shared" ref="AA16:AA17" si="13">P16/X16</f>
        <v>2.2546389621704352</v>
      </c>
      <c r="AB16" s="337"/>
      <c r="AC16" s="337"/>
    </row>
    <row r="17" spans="1:29" ht="21">
      <c r="A17" s="330"/>
      <c r="B17" s="397"/>
      <c r="C17" s="398"/>
      <c r="D17" s="386"/>
      <c r="E17" s="386"/>
      <c r="F17" s="386"/>
      <c r="G17" s="386"/>
      <c r="H17" s="387"/>
      <c r="I17" s="391"/>
      <c r="J17" s="105">
        <v>26</v>
      </c>
      <c r="K17" s="117">
        <v>12.8</v>
      </c>
      <c r="L17" s="177">
        <f t="shared" si="2"/>
        <v>24.697710316439412</v>
      </c>
      <c r="M17" s="337"/>
      <c r="N17" s="337"/>
      <c r="O17" s="106">
        <f t="shared" si="7"/>
        <v>1.5934006655767363</v>
      </c>
      <c r="P17" s="320">
        <f t="shared" si="3"/>
        <v>1.772987100964782</v>
      </c>
      <c r="Q17" s="337"/>
      <c r="R17" s="337"/>
      <c r="S17" s="107">
        <v>4198</v>
      </c>
      <c r="T17" s="86">
        <v>54.4</v>
      </c>
      <c r="U17" s="28">
        <f t="shared" si="11"/>
        <v>0.98704144830871854</v>
      </c>
      <c r="V17" s="359"/>
      <c r="W17" s="359"/>
      <c r="X17" s="324">
        <f t="shared" si="12"/>
        <v>0.32424834472784297</v>
      </c>
      <c r="Y17" s="337"/>
      <c r="Z17" s="337"/>
      <c r="AA17" s="324">
        <f t="shared" si="13"/>
        <v>5.467991216587194</v>
      </c>
      <c r="AB17" s="337"/>
      <c r="AC17" s="337"/>
    </row>
    <row r="18" spans="1:29" ht="21">
      <c r="A18" s="330"/>
      <c r="B18" s="397"/>
      <c r="C18" s="398"/>
      <c r="D18" s="386"/>
      <c r="E18" s="386"/>
      <c r="F18" s="386"/>
      <c r="G18" s="386"/>
      <c r="H18" s="387"/>
      <c r="I18" s="204"/>
      <c r="J18" s="200">
        <v>21</v>
      </c>
      <c r="K18" s="201">
        <v>11</v>
      </c>
      <c r="L18" s="207">
        <f t="shared" si="2"/>
        <v>26.27806975633062</v>
      </c>
      <c r="M18" s="202"/>
      <c r="N18" s="202"/>
      <c r="O18" s="207">
        <f t="shared" si="7"/>
        <v>1.6953593391181045</v>
      </c>
      <c r="P18" s="207">
        <f t="shared" si="3"/>
        <v>1.8864371684372305</v>
      </c>
      <c r="Q18" s="337">
        <f>AVERAGE(P18:P20)</f>
        <v>2.0413733872869337</v>
      </c>
      <c r="R18" s="337">
        <f>STDEV(P18:P20)</f>
        <v>0.13439875103659757</v>
      </c>
      <c r="S18" s="206"/>
      <c r="T18" s="86"/>
      <c r="U18" s="28"/>
      <c r="V18" s="203"/>
      <c r="W18" s="203"/>
      <c r="X18" s="205"/>
      <c r="Y18" s="202"/>
      <c r="Z18" s="202"/>
      <c r="AA18" s="205"/>
      <c r="AB18" s="202"/>
      <c r="AC18" s="202"/>
    </row>
    <row r="19" spans="1:29" ht="21">
      <c r="A19" s="330"/>
      <c r="B19" s="397"/>
      <c r="C19" s="398"/>
      <c r="D19" s="386"/>
      <c r="E19" s="386"/>
      <c r="F19" s="386"/>
      <c r="G19" s="386"/>
      <c r="H19" s="387"/>
      <c r="I19" s="244"/>
      <c r="J19" s="200">
        <v>29</v>
      </c>
      <c r="K19" s="201">
        <v>17</v>
      </c>
      <c r="L19" s="207">
        <f t="shared" si="2"/>
        <v>29.408372736708564</v>
      </c>
      <c r="M19" s="239"/>
      <c r="N19" s="239"/>
      <c r="O19" s="207">
        <f t="shared" si="7"/>
        <v>1.89731437011023</v>
      </c>
      <c r="P19" s="207">
        <f t="shared" si="3"/>
        <v>2.111153821730694</v>
      </c>
      <c r="Q19" s="337"/>
      <c r="R19" s="337"/>
      <c r="S19" s="246"/>
      <c r="T19" s="86"/>
      <c r="U19" s="28"/>
      <c r="V19" s="242"/>
      <c r="W19" s="242"/>
      <c r="X19" s="245"/>
      <c r="Y19" s="239"/>
      <c r="Z19" s="239"/>
      <c r="AA19" s="245"/>
      <c r="AB19" s="239"/>
      <c r="AC19" s="239"/>
    </row>
    <row r="20" spans="1:29" ht="21">
      <c r="A20" s="330"/>
      <c r="B20" s="397"/>
      <c r="C20" s="398"/>
      <c r="D20" s="386"/>
      <c r="E20" s="386"/>
      <c r="F20" s="386"/>
      <c r="G20" s="386"/>
      <c r="H20" s="387"/>
      <c r="I20" s="259"/>
      <c r="J20" s="200">
        <v>21</v>
      </c>
      <c r="K20" s="201">
        <v>12.4</v>
      </c>
      <c r="L20" s="207">
        <f t="shared" si="2"/>
        <v>29.62255136168179</v>
      </c>
      <c r="M20" s="257"/>
      <c r="N20" s="257"/>
      <c r="O20" s="207">
        <f t="shared" si="7"/>
        <v>1.9111323459149543</v>
      </c>
      <c r="P20" s="207">
        <f t="shared" si="3"/>
        <v>2.1265291716928778</v>
      </c>
      <c r="Q20" s="337"/>
      <c r="R20" s="337"/>
      <c r="S20" s="261"/>
      <c r="T20" s="86"/>
      <c r="U20" s="28"/>
      <c r="V20" s="254"/>
      <c r="W20" s="254"/>
      <c r="X20" s="260"/>
      <c r="Y20" s="257"/>
      <c r="Z20" s="257"/>
      <c r="AA20" s="260"/>
      <c r="AB20" s="257"/>
      <c r="AC20" s="257"/>
    </row>
    <row r="21" spans="1:29" ht="21">
      <c r="A21" s="330"/>
      <c r="B21" s="397"/>
      <c r="C21" s="398"/>
      <c r="D21" s="386"/>
      <c r="E21" s="386"/>
      <c r="F21" s="386"/>
      <c r="G21" s="386"/>
      <c r="H21" s="387"/>
      <c r="I21" s="284"/>
      <c r="J21" s="248">
        <v>44</v>
      </c>
      <c r="K21" s="249">
        <v>30</v>
      </c>
      <c r="L21" s="250">
        <f t="shared" si="2"/>
        <v>34.204925509273323</v>
      </c>
      <c r="M21" s="282"/>
      <c r="N21" s="282"/>
      <c r="O21" s="250">
        <f t="shared" si="7"/>
        <v>2.2067693876950529</v>
      </c>
      <c r="P21" s="250">
        <f t="shared" si="3"/>
        <v>2.4554863969327583</v>
      </c>
      <c r="Q21" s="282"/>
      <c r="R21" s="319"/>
      <c r="S21" s="286"/>
      <c r="T21" s="86"/>
      <c r="U21" s="28"/>
      <c r="V21" s="281"/>
      <c r="W21" s="281"/>
      <c r="X21" s="285"/>
      <c r="Y21" s="282"/>
      <c r="Z21" s="282"/>
      <c r="AA21" s="285"/>
      <c r="AB21" s="282"/>
      <c r="AC21" s="282"/>
    </row>
    <row r="22" spans="1:29" ht="21" customHeight="1">
      <c r="A22" s="330"/>
      <c r="B22" s="397"/>
      <c r="C22" s="398"/>
      <c r="D22" s="386"/>
      <c r="E22" s="386"/>
      <c r="F22" s="386"/>
      <c r="G22" s="386"/>
      <c r="H22" s="387"/>
      <c r="I22" s="368" t="s">
        <v>93</v>
      </c>
      <c r="J22" s="105">
        <v>52</v>
      </c>
      <c r="K22" s="117">
        <v>28.7</v>
      </c>
      <c r="L22" s="177">
        <f t="shared" si="2"/>
        <v>27.688448675070745</v>
      </c>
      <c r="M22" s="338">
        <f>AVERAGE(L22:L25)</f>
        <v>31.342053640339586</v>
      </c>
      <c r="N22" s="338">
        <f>STDEV(L22:L25)</f>
        <v>3.7064469714101134</v>
      </c>
      <c r="O22" s="96">
        <f t="shared" si="7"/>
        <v>1.786351527423919</v>
      </c>
      <c r="P22" s="96">
        <f t="shared" si="3"/>
        <v>1.9876847577222359</v>
      </c>
      <c r="Q22" s="338">
        <f>AVERAGE(P22:P25)</f>
        <v>2.2499679569518727</v>
      </c>
      <c r="R22" s="338">
        <f>STDEV(P22:P24)</f>
        <v>0.19582506567016206</v>
      </c>
      <c r="S22" s="107">
        <v>4213</v>
      </c>
      <c r="T22" s="86">
        <v>28.8</v>
      </c>
      <c r="U22" s="28">
        <f>(S22-T22)/S22</f>
        <v>0.99316401614051741</v>
      </c>
      <c r="V22" s="360">
        <f>AVERAGE(U22:U25)</f>
        <v>0.9900415473623364</v>
      </c>
      <c r="W22" s="360">
        <f>STDEV(U22:U25)</f>
        <v>2.7536218075133591E-3</v>
      </c>
      <c r="X22" s="324">
        <f>(1/U22-1)*L22</f>
        <v>0.19058059410210842</v>
      </c>
      <c r="Y22" s="338">
        <f>AVERAGE(X22:X25)</f>
        <v>0.30466857436255917</v>
      </c>
      <c r="Z22" s="338">
        <f>STDEV(X22:X25)</f>
        <v>0.10639914445054899</v>
      </c>
      <c r="AA22" s="324">
        <f>P22/X22</f>
        <v>10.429628300231256</v>
      </c>
      <c r="AB22" s="338">
        <f>AVERAGE(AA22:AA25)</f>
        <v>7.5916393820773953</v>
      </c>
      <c r="AC22" s="338">
        <f>STDEV(AA22:AA25)</f>
        <v>2.4738620392813844</v>
      </c>
    </row>
    <row r="23" spans="1:29" ht="21">
      <c r="A23" s="330"/>
      <c r="B23" s="397"/>
      <c r="C23" s="398"/>
      <c r="D23" s="386"/>
      <c r="E23" s="386"/>
      <c r="F23" s="386"/>
      <c r="G23" s="386"/>
      <c r="H23" s="387"/>
      <c r="I23" s="368"/>
      <c r="J23" s="105">
        <v>40</v>
      </c>
      <c r="K23" s="117">
        <v>23.1</v>
      </c>
      <c r="L23" s="177">
        <f t="shared" si="2"/>
        <v>28.971571906354512</v>
      </c>
      <c r="M23" s="338"/>
      <c r="N23" s="338"/>
      <c r="O23" s="96">
        <f t="shared" si="7"/>
        <v>1.8691336713777105</v>
      </c>
      <c r="P23" s="96">
        <f t="shared" si="3"/>
        <v>2.0797969782020469</v>
      </c>
      <c r="Q23" s="338"/>
      <c r="R23" s="338"/>
      <c r="S23" s="107">
        <v>4230</v>
      </c>
      <c r="T23" s="86">
        <v>121</v>
      </c>
      <c r="U23" s="15">
        <v>0.98899999999999999</v>
      </c>
      <c r="V23" s="360"/>
      <c r="W23" s="360"/>
      <c r="X23" s="324">
        <f t="shared" ref="X23:X24" si="14">(1/U23-1)*L23</f>
        <v>0.32223184122335768</v>
      </c>
      <c r="Y23" s="338"/>
      <c r="Z23" s="338"/>
      <c r="AA23" s="324">
        <f t="shared" ref="AA23:AA24" si="15">P23/X23</f>
        <v>6.4543496704300498</v>
      </c>
      <c r="AB23" s="338"/>
      <c r="AC23" s="338"/>
    </row>
    <row r="24" spans="1:29" ht="21">
      <c r="A24" s="330"/>
      <c r="B24" s="397"/>
      <c r="C24" s="398"/>
      <c r="D24" s="386"/>
      <c r="E24" s="386"/>
      <c r="F24" s="386"/>
      <c r="G24" s="386"/>
      <c r="H24" s="387"/>
      <c r="I24" s="368"/>
      <c r="J24" s="105">
        <v>16</v>
      </c>
      <c r="K24" s="117">
        <v>10.5</v>
      </c>
      <c r="L24" s="177">
        <f t="shared" si="2"/>
        <v>32.922240802675582</v>
      </c>
      <c r="M24" s="338"/>
      <c r="N24" s="338"/>
      <c r="O24" s="96">
        <f t="shared" si="7"/>
        <v>2.1240155356564889</v>
      </c>
      <c r="P24" s="96">
        <f t="shared" si="3"/>
        <v>2.3634056570477804</v>
      </c>
      <c r="Q24" s="338"/>
      <c r="R24" s="338"/>
      <c r="S24" s="107">
        <v>3962</v>
      </c>
      <c r="T24" s="86">
        <v>47.7</v>
      </c>
      <c r="U24" s="28">
        <f>(S24-T24)/S24</f>
        <v>0.9879606259464917</v>
      </c>
      <c r="V24" s="360"/>
      <c r="W24" s="360"/>
      <c r="X24" s="324">
        <f t="shared" si="14"/>
        <v>0.40119328776221141</v>
      </c>
      <c r="Y24" s="338"/>
      <c r="Z24" s="338"/>
      <c r="AA24" s="324">
        <f t="shared" si="15"/>
        <v>5.8909401755708801</v>
      </c>
      <c r="AB24" s="338"/>
      <c r="AC24" s="338"/>
    </row>
    <row r="25" spans="1:29" ht="21" customHeight="1">
      <c r="A25" s="330" t="s">
        <v>92</v>
      </c>
      <c r="B25" s="397"/>
      <c r="C25" s="398"/>
      <c r="D25" s="386"/>
      <c r="E25" s="386"/>
      <c r="F25" s="386"/>
      <c r="G25" s="386"/>
      <c r="H25" s="387"/>
      <c r="I25" s="368"/>
      <c r="J25" s="105">
        <v>15</v>
      </c>
      <c r="K25" s="117">
        <v>10.7</v>
      </c>
      <c r="L25" s="177">
        <f t="shared" si="2"/>
        <v>35.785953177257518</v>
      </c>
      <c r="M25" s="338"/>
      <c r="N25" s="338"/>
      <c r="O25" s="96">
        <f t="shared" si="7"/>
        <v>2.3087711727262916</v>
      </c>
      <c r="P25" s="96">
        <f t="shared" si="3"/>
        <v>2.5689844348354285</v>
      </c>
      <c r="Q25" s="338"/>
      <c r="R25" s="338">
        <f>STDEV(P25:P27)</f>
        <v>0.33361847215204204</v>
      </c>
      <c r="S25" s="107">
        <v>4200</v>
      </c>
      <c r="T25" s="86">
        <v>20</v>
      </c>
      <c r="U25" s="28"/>
      <c r="V25" s="360"/>
      <c r="W25" s="360"/>
      <c r="X25" s="82"/>
      <c r="Y25" s="338"/>
      <c r="Z25" s="338"/>
      <c r="AA25" s="82"/>
      <c r="AB25" s="338"/>
      <c r="AC25" s="338"/>
    </row>
    <row r="26" spans="1:29" ht="21" customHeight="1">
      <c r="A26" s="330"/>
      <c r="B26" s="397"/>
      <c r="C26" s="398"/>
      <c r="D26" s="386"/>
      <c r="E26" s="386"/>
      <c r="F26" s="386"/>
      <c r="G26" s="386"/>
      <c r="H26" s="387"/>
      <c r="I26" s="195"/>
      <c r="J26" s="200">
        <v>20</v>
      </c>
      <c r="K26" s="201">
        <v>10.8</v>
      </c>
      <c r="L26" s="207">
        <f t="shared" si="2"/>
        <v>27.090301003344479</v>
      </c>
      <c r="M26" s="196"/>
      <c r="N26" s="196"/>
      <c r="O26" s="207">
        <f t="shared" si="7"/>
        <v>1.7477613550544826</v>
      </c>
      <c r="P26" s="207">
        <f t="shared" si="3"/>
        <v>1.9447452263707452</v>
      </c>
      <c r="Q26" s="338">
        <f>AVERAGE(P26:P28)</f>
        <v>2.018487770227837</v>
      </c>
      <c r="R26" s="338"/>
      <c r="S26" s="199"/>
      <c r="T26" s="86"/>
      <c r="U26" s="28"/>
      <c r="V26" s="197"/>
      <c r="W26" s="197"/>
      <c r="X26" s="198"/>
      <c r="Y26" s="196"/>
      <c r="Z26" s="196"/>
      <c r="AA26" s="198"/>
      <c r="AB26" s="196"/>
      <c r="AC26" s="196"/>
    </row>
    <row r="27" spans="1:29" ht="21" customHeight="1">
      <c r="A27" s="330"/>
      <c r="B27" s="397"/>
      <c r="C27" s="398"/>
      <c r="D27" s="386"/>
      <c r="E27" s="386"/>
      <c r="F27" s="386"/>
      <c r="G27" s="386"/>
      <c r="H27" s="387"/>
      <c r="I27" s="253"/>
      <c r="J27" s="200">
        <v>20</v>
      </c>
      <c r="K27" s="201">
        <v>11.4</v>
      </c>
      <c r="L27" s="207">
        <f t="shared" si="2"/>
        <v>28.595317725752505</v>
      </c>
      <c r="M27" s="255"/>
      <c r="N27" s="255"/>
      <c r="O27" s="207">
        <f t="shared" si="7"/>
        <v>1.8448592081130648</v>
      </c>
      <c r="P27" s="207">
        <f t="shared" si="3"/>
        <v>2.0527866278357862</v>
      </c>
      <c r="Q27" s="338"/>
      <c r="R27" s="338"/>
      <c r="S27" s="261"/>
      <c r="T27" s="86"/>
      <c r="U27" s="28"/>
      <c r="V27" s="256"/>
      <c r="W27" s="256"/>
      <c r="X27" s="260"/>
      <c r="Y27" s="255"/>
      <c r="Z27" s="255"/>
      <c r="AA27" s="260"/>
      <c r="AB27" s="255"/>
      <c r="AC27" s="255"/>
    </row>
    <row r="28" spans="1:29" ht="21" customHeight="1">
      <c r="A28" s="330"/>
      <c r="B28" s="397"/>
      <c r="C28" s="398"/>
      <c r="D28" s="386"/>
      <c r="E28" s="386"/>
      <c r="F28" s="386"/>
      <c r="G28" s="386"/>
      <c r="H28" s="387"/>
      <c r="I28" s="253"/>
      <c r="J28" s="200">
        <v>21</v>
      </c>
      <c r="K28" s="201">
        <v>12</v>
      </c>
      <c r="L28" s="207">
        <f t="shared" si="2"/>
        <v>28.666985188724315</v>
      </c>
      <c r="M28" s="255"/>
      <c r="N28" s="255"/>
      <c r="O28" s="207">
        <f t="shared" si="7"/>
        <v>1.8494829154015686</v>
      </c>
      <c r="P28" s="207">
        <f t="shared" si="3"/>
        <v>2.0579314564769788</v>
      </c>
      <c r="Q28" s="338"/>
      <c r="R28" s="338"/>
      <c r="S28" s="261"/>
      <c r="T28" s="86"/>
      <c r="U28" s="28"/>
      <c r="V28" s="256"/>
      <c r="W28" s="256"/>
      <c r="X28" s="260"/>
      <c r="Y28" s="255"/>
      <c r="Z28" s="255"/>
      <c r="AA28" s="260"/>
      <c r="AB28" s="255"/>
      <c r="AC28" s="255"/>
    </row>
    <row r="29" spans="1:29" ht="21" customHeight="1">
      <c r="A29" s="330"/>
      <c r="B29" s="397"/>
      <c r="C29" s="398"/>
      <c r="D29" s="386"/>
      <c r="E29" s="386"/>
      <c r="F29" s="386"/>
      <c r="G29" s="386"/>
      <c r="H29" s="387"/>
      <c r="I29" s="269"/>
      <c r="J29" s="248">
        <v>28</v>
      </c>
      <c r="K29" s="249">
        <v>23.7</v>
      </c>
      <c r="L29" s="250">
        <f t="shared" si="2"/>
        <v>42.462971810797889</v>
      </c>
      <c r="M29" s="264"/>
      <c r="N29" s="264"/>
      <c r="O29" s="250">
        <f t="shared" si="7"/>
        <v>2.7395465684385734</v>
      </c>
      <c r="P29" s="250">
        <f t="shared" si="3"/>
        <v>3.0483109699065247</v>
      </c>
      <c r="Q29" s="338"/>
      <c r="R29" s="338"/>
      <c r="S29" s="277"/>
      <c r="T29" s="86"/>
      <c r="U29" s="28"/>
      <c r="V29" s="267"/>
      <c r="W29" s="267"/>
      <c r="X29" s="276"/>
      <c r="Y29" s="264"/>
      <c r="Z29" s="264"/>
      <c r="AA29" s="276"/>
      <c r="AB29" s="264"/>
      <c r="AC29" s="264"/>
    </row>
    <row r="30" spans="1:29" ht="21">
      <c r="A30" s="330"/>
      <c r="B30" s="397"/>
      <c r="C30" s="398"/>
      <c r="D30" s="386"/>
      <c r="E30" s="386"/>
      <c r="F30" s="386"/>
      <c r="G30" s="386"/>
      <c r="H30" s="387"/>
      <c r="I30" s="393" t="s">
        <v>54</v>
      </c>
      <c r="J30" s="105">
        <v>16</v>
      </c>
      <c r="K30" s="117">
        <v>11</v>
      </c>
      <c r="L30" s="177">
        <f t="shared" si="2"/>
        <v>34.489966555183933</v>
      </c>
      <c r="M30" s="326">
        <f>AVERAGE(L30:L32)</f>
        <v>33.547430830039524</v>
      </c>
      <c r="N30" s="326">
        <f t="shared" ref="N30" si="16">STDEV(L30:L32)</f>
        <v>1.9673807483042158</v>
      </c>
      <c r="O30" s="106">
        <f t="shared" si="7"/>
        <v>2.2251591325925117</v>
      </c>
      <c r="P30" s="320">
        <f>L30/(15.5-1.57)</f>
        <v>2.4759487835738647</v>
      </c>
      <c r="Q30" s="326">
        <f>AVERAGE(P30:P32)</f>
        <v>2.4082864917472731</v>
      </c>
      <c r="R30" s="326">
        <f>STDEV(P30:P32)</f>
        <v>0.14123336312305931</v>
      </c>
      <c r="S30" s="107">
        <v>4210</v>
      </c>
      <c r="T30" s="86">
        <v>19</v>
      </c>
      <c r="U30" s="28">
        <f t="shared" si="11"/>
        <v>0.99548693586698334</v>
      </c>
      <c r="V30" s="366">
        <f>AVERAGE(U30:U32)</f>
        <v>0.99402168517095857</v>
      </c>
      <c r="W30" s="366">
        <f>STDEV(U30:U32)</f>
        <v>1.3929212833414591E-3</v>
      </c>
      <c r="X30" s="324">
        <f>(1/U30-1)*L30</f>
        <v>0.15636109867537382</v>
      </c>
      <c r="Y30" s="326">
        <f>AVERAGE(X30:X32)</f>
        <v>0.20180387523642676</v>
      </c>
      <c r="Z30" s="326">
        <f>STDEV(X30:X32)</f>
        <v>5.0317233114262248E-2</v>
      </c>
      <c r="AA30" s="324">
        <f>P30/X30</f>
        <v>15.834813163562247</v>
      </c>
      <c r="AB30" s="326">
        <f>AVERAGE(AA30:AA32)</f>
        <v>12.414445404188276</v>
      </c>
      <c r="AC30" s="326">
        <f>STDEV(AA30:AA32)</f>
        <v>3.1024326884604201</v>
      </c>
    </row>
    <row r="31" spans="1:29" ht="21">
      <c r="A31" s="330"/>
      <c r="B31" s="397"/>
      <c r="C31" s="398"/>
      <c r="D31" s="386"/>
      <c r="E31" s="386"/>
      <c r="F31" s="386"/>
      <c r="G31" s="386"/>
      <c r="H31" s="387"/>
      <c r="I31" s="393"/>
      <c r="J31" s="105">
        <v>55</v>
      </c>
      <c r="K31" s="117">
        <v>34.299999999999997</v>
      </c>
      <c r="L31" s="177">
        <f t="shared" si="2"/>
        <v>31.286105199148665</v>
      </c>
      <c r="M31" s="326"/>
      <c r="N31" s="326"/>
      <c r="O31" s="124">
        <f t="shared" si="7"/>
        <v>2.0184583999450751</v>
      </c>
      <c r="P31" s="320">
        <f t="shared" si="3"/>
        <v>2.2459515577278295</v>
      </c>
      <c r="Q31" s="326"/>
      <c r="R31" s="326"/>
      <c r="S31" s="107">
        <v>4074</v>
      </c>
      <c r="T31" s="86">
        <v>25</v>
      </c>
      <c r="U31" s="28">
        <f t="shared" si="11"/>
        <v>0.99386352479135986</v>
      </c>
      <c r="V31" s="366"/>
      <c r="W31" s="366"/>
      <c r="X31" s="324">
        <f t="shared" ref="X31:X32" si="17">(1/U31-1)*L31</f>
        <v>0.19317180290904457</v>
      </c>
      <c r="Y31" s="326"/>
      <c r="Z31" s="326"/>
      <c r="AA31" s="324">
        <f t="shared" ref="AA31:AA32" si="18">P31/X31</f>
        <v>11.626704953338047</v>
      </c>
      <c r="AB31" s="326"/>
      <c r="AC31" s="326"/>
    </row>
    <row r="32" spans="1:29" ht="21">
      <c r="A32" s="330"/>
      <c r="B32" s="397"/>
      <c r="C32" s="398"/>
      <c r="D32" s="386"/>
      <c r="E32" s="386"/>
      <c r="F32" s="386"/>
      <c r="G32" s="386"/>
      <c r="H32" s="387"/>
      <c r="I32" s="393"/>
      <c r="J32" s="105">
        <v>20</v>
      </c>
      <c r="K32" s="117">
        <v>13.9</v>
      </c>
      <c r="L32" s="177">
        <f t="shared" si="2"/>
        <v>34.866220735785951</v>
      </c>
      <c r="M32" s="326"/>
      <c r="N32" s="326"/>
      <c r="O32" s="125">
        <f t="shared" si="7"/>
        <v>2.2494335958571581</v>
      </c>
      <c r="P32" s="320">
        <f t="shared" si="3"/>
        <v>2.5029591339401258</v>
      </c>
      <c r="Q32" s="326"/>
      <c r="R32" s="326"/>
      <c r="S32" s="107">
        <v>4159</v>
      </c>
      <c r="T32" s="86">
        <v>30.3</v>
      </c>
      <c r="U32" s="28">
        <f t="shared" si="11"/>
        <v>0.99271459485453228</v>
      </c>
      <c r="V32" s="366"/>
      <c r="W32" s="366"/>
      <c r="X32" s="324">
        <f t="shared" si="17"/>
        <v>0.25587872412486184</v>
      </c>
      <c r="Y32" s="326"/>
      <c r="Z32" s="326"/>
      <c r="AA32" s="324">
        <f t="shared" si="18"/>
        <v>9.78181809566453</v>
      </c>
      <c r="AB32" s="326"/>
      <c r="AC32" s="326"/>
    </row>
    <row r="33" spans="1:29" ht="21">
      <c r="A33" s="330"/>
      <c r="B33" s="397"/>
      <c r="C33" s="398"/>
      <c r="D33" s="386"/>
      <c r="E33" s="386"/>
      <c r="F33" s="386"/>
      <c r="G33" s="386"/>
      <c r="H33" s="387"/>
      <c r="I33" s="210"/>
      <c r="J33" s="200">
        <v>22</v>
      </c>
      <c r="K33" s="201">
        <v>13.2</v>
      </c>
      <c r="L33" s="207">
        <f t="shared" si="2"/>
        <v>30.100334448160528</v>
      </c>
      <c r="M33" s="208"/>
      <c r="N33" s="208"/>
      <c r="O33" s="207">
        <f t="shared" si="7"/>
        <v>1.941957061171647</v>
      </c>
      <c r="P33" s="207">
        <f t="shared" si="3"/>
        <v>2.1608280293008275</v>
      </c>
      <c r="Q33" s="326">
        <f>AVERAGE(P33:P35)</f>
        <v>2.3737474578636912</v>
      </c>
      <c r="R33" s="326">
        <f>STDEV(P33:P35)</f>
        <v>0.20336802550039892</v>
      </c>
      <c r="S33" s="212"/>
      <c r="T33" s="86"/>
      <c r="U33" s="28"/>
      <c r="V33" s="209"/>
      <c r="W33" s="209"/>
      <c r="X33" s="211"/>
      <c r="Y33" s="208"/>
      <c r="Z33" s="208"/>
      <c r="AA33" s="211"/>
      <c r="AB33" s="208"/>
      <c r="AC33" s="208"/>
    </row>
    <row r="34" spans="1:29" ht="21">
      <c r="A34" s="330"/>
      <c r="B34" s="397"/>
      <c r="C34" s="398"/>
      <c r="D34" s="386"/>
      <c r="E34" s="386"/>
      <c r="F34" s="386"/>
      <c r="G34" s="386"/>
      <c r="H34" s="387"/>
      <c r="I34" s="258"/>
      <c r="J34" s="200">
        <v>37</v>
      </c>
      <c r="K34" s="201">
        <v>24.6</v>
      </c>
      <c r="L34" s="207">
        <f t="shared" si="2"/>
        <v>33.35442465877248</v>
      </c>
      <c r="M34" s="251"/>
      <c r="N34" s="251"/>
      <c r="O34" s="207">
        <f t="shared" si="7"/>
        <v>2.1518983650820953</v>
      </c>
      <c r="P34" s="207">
        <f t="shared" si="3"/>
        <v>2.394431059495512</v>
      </c>
      <c r="Q34" s="326"/>
      <c r="R34" s="326"/>
      <c r="S34" s="261"/>
      <c r="T34" s="86"/>
      <c r="U34" s="28"/>
      <c r="V34" s="252"/>
      <c r="W34" s="252"/>
      <c r="X34" s="260"/>
      <c r="Y34" s="251"/>
      <c r="Z34" s="251"/>
      <c r="AA34" s="260"/>
      <c r="AB34" s="251"/>
      <c r="AC34" s="251"/>
    </row>
    <row r="35" spans="1:29" ht="21">
      <c r="A35" s="330"/>
      <c r="B35" s="397"/>
      <c r="C35" s="398"/>
      <c r="D35" s="386"/>
      <c r="E35" s="386"/>
      <c r="F35" s="386"/>
      <c r="G35" s="386"/>
      <c r="H35" s="387"/>
      <c r="I35" s="258"/>
      <c r="J35" s="200">
        <v>16</v>
      </c>
      <c r="K35" s="201">
        <v>11.4</v>
      </c>
      <c r="L35" s="207">
        <f t="shared" si="2"/>
        <v>35.744147157190632</v>
      </c>
      <c r="M35" s="251"/>
      <c r="N35" s="251"/>
      <c r="O35" s="207">
        <f t="shared" si="7"/>
        <v>2.3060740101413311</v>
      </c>
      <c r="P35" s="207">
        <f t="shared" si="3"/>
        <v>2.5659832847947333</v>
      </c>
      <c r="Q35" s="326"/>
      <c r="R35" s="326"/>
      <c r="S35" s="261"/>
      <c r="T35" s="86"/>
      <c r="U35" s="28"/>
      <c r="V35" s="252"/>
      <c r="W35" s="252"/>
      <c r="X35" s="260"/>
      <c r="Y35" s="251"/>
      <c r="Z35" s="251"/>
      <c r="AA35" s="260"/>
      <c r="AB35" s="251"/>
      <c r="AC35" s="251"/>
    </row>
    <row r="36" spans="1:29" ht="21">
      <c r="A36" s="330"/>
      <c r="B36" s="397"/>
      <c r="C36" s="398"/>
      <c r="D36" s="386"/>
      <c r="E36" s="386"/>
      <c r="F36" s="386"/>
      <c r="G36" s="386"/>
      <c r="H36" s="387"/>
      <c r="I36" s="283"/>
      <c r="J36" s="248">
        <v>27</v>
      </c>
      <c r="K36" s="249">
        <v>23</v>
      </c>
      <c r="L36" s="250">
        <f t="shared" si="2"/>
        <v>42.735042735042718</v>
      </c>
      <c r="M36" s="279"/>
      <c r="N36" s="279"/>
      <c r="O36" s="250">
        <f t="shared" si="7"/>
        <v>2.7570995312930786</v>
      </c>
      <c r="P36" s="250">
        <f t="shared" si="3"/>
        <v>3.0678422638221621</v>
      </c>
      <c r="Q36" s="279"/>
      <c r="R36" s="318"/>
      <c r="S36" s="286"/>
      <c r="T36" s="86"/>
      <c r="U36" s="28"/>
      <c r="V36" s="280"/>
      <c r="W36" s="280"/>
      <c r="X36" s="285"/>
      <c r="Y36" s="279"/>
      <c r="Z36" s="279"/>
      <c r="AA36" s="285"/>
      <c r="AB36" s="279"/>
      <c r="AC36" s="279"/>
    </row>
    <row r="37" spans="1:29" ht="21">
      <c r="A37" s="330"/>
      <c r="B37" s="397"/>
      <c r="C37" s="398"/>
      <c r="D37" s="386"/>
      <c r="E37" s="386"/>
      <c r="F37" s="386"/>
      <c r="G37" s="386"/>
      <c r="H37" s="387"/>
      <c r="I37" s="290"/>
      <c r="J37" s="297">
        <v>16</v>
      </c>
      <c r="K37" s="298">
        <v>12</v>
      </c>
      <c r="L37" s="299">
        <f t="shared" ref="L37:L39" si="19">(K37/1000)/(11.96*0.0001*J37/60)</f>
        <v>37.625418060200658</v>
      </c>
      <c r="M37" s="287"/>
      <c r="N37" s="287"/>
      <c r="O37" s="299">
        <f t="shared" ref="O37:O39" si="20">(K37/1000)/(11.96*0.0001*J37/60)/15.5</f>
        <v>2.4274463264645587</v>
      </c>
      <c r="P37" s="299">
        <f t="shared" si="3"/>
        <v>2.7010350366260343</v>
      </c>
      <c r="Q37" s="287"/>
      <c r="R37" s="318"/>
      <c r="S37" s="296"/>
      <c r="T37" s="86"/>
      <c r="U37" s="28"/>
      <c r="V37" s="288"/>
      <c r="W37" s="288"/>
      <c r="X37" s="295"/>
      <c r="Y37" s="287"/>
      <c r="Z37" s="287"/>
      <c r="AA37" s="295"/>
      <c r="AB37" s="287"/>
      <c r="AC37" s="287"/>
    </row>
    <row r="38" spans="1:29" ht="21">
      <c r="A38" s="330"/>
      <c r="B38" s="397"/>
      <c r="C38" s="398"/>
      <c r="D38" s="386"/>
      <c r="E38" s="386"/>
      <c r="F38" s="386"/>
      <c r="G38" s="386"/>
      <c r="H38" s="387"/>
      <c r="I38" s="290"/>
      <c r="J38" s="297">
        <v>13</v>
      </c>
      <c r="K38" s="298">
        <v>9.1</v>
      </c>
      <c r="L38" s="299">
        <f t="shared" si="19"/>
        <v>35.11705685618729</v>
      </c>
      <c r="M38" s="287"/>
      <c r="N38" s="287"/>
      <c r="O38" s="299">
        <f t="shared" si="20"/>
        <v>2.2656165713669218</v>
      </c>
      <c r="P38" s="299">
        <f t="shared" si="3"/>
        <v>2.5209660341842994</v>
      </c>
      <c r="Q38" s="287"/>
      <c r="R38" s="318"/>
      <c r="S38" s="296"/>
      <c r="T38" s="86"/>
      <c r="U38" s="28"/>
      <c r="V38" s="288"/>
      <c r="W38" s="288"/>
      <c r="X38" s="295"/>
      <c r="Y38" s="287"/>
      <c r="Z38" s="287"/>
      <c r="AA38" s="295"/>
      <c r="AB38" s="287"/>
      <c r="AC38" s="287"/>
    </row>
    <row r="39" spans="1:29" ht="21">
      <c r="A39" s="330"/>
      <c r="B39" s="397"/>
      <c r="C39" s="398"/>
      <c r="D39" s="386"/>
      <c r="E39" s="386"/>
      <c r="F39" s="386"/>
      <c r="G39" s="386"/>
      <c r="H39" s="387"/>
      <c r="I39" s="290"/>
      <c r="J39" s="297">
        <v>15</v>
      </c>
      <c r="K39" s="298">
        <v>10.3</v>
      </c>
      <c r="L39" s="299">
        <f t="shared" si="19"/>
        <v>34.448160535117047</v>
      </c>
      <c r="M39" s="287"/>
      <c r="N39" s="287"/>
      <c r="O39" s="299">
        <f t="shared" si="20"/>
        <v>2.2224619700075516</v>
      </c>
      <c r="P39" s="299">
        <f t="shared" si="3"/>
        <v>2.4729476335331695</v>
      </c>
      <c r="Q39" s="287"/>
      <c r="R39" s="318"/>
      <c r="S39" s="296"/>
      <c r="T39" s="86"/>
      <c r="U39" s="28"/>
      <c r="V39" s="288"/>
      <c r="W39" s="288"/>
      <c r="X39" s="295"/>
      <c r="Y39" s="287"/>
      <c r="Z39" s="287"/>
      <c r="AA39" s="295"/>
      <c r="AB39" s="287"/>
      <c r="AC39" s="287"/>
    </row>
    <row r="40" spans="1:29" ht="21">
      <c r="A40" s="330"/>
      <c r="B40" s="397"/>
      <c r="C40" s="398"/>
      <c r="D40" s="386"/>
      <c r="E40" s="386"/>
      <c r="F40" s="386"/>
      <c r="G40" s="386"/>
      <c r="H40" s="387"/>
      <c r="I40" s="392" t="s">
        <v>55</v>
      </c>
      <c r="J40" s="105">
        <v>16</v>
      </c>
      <c r="K40" s="117">
        <v>11.5</v>
      </c>
      <c r="L40" s="177">
        <f t="shared" si="2"/>
        <v>36.057692307692299</v>
      </c>
      <c r="M40" s="327">
        <f t="shared" ref="M40" si="21">AVERAGE(L40:L42)</f>
        <v>34.116698518872425</v>
      </c>
      <c r="N40" s="327">
        <f t="shared" ref="N40:N43" si="22">STDEV(L40:L42)</f>
        <v>2.2803098007602234</v>
      </c>
      <c r="O40" s="115">
        <f t="shared" ref="O40:O53" si="23">(K40/1000)/(11.96*0.0001*J40/60)/15.5</f>
        <v>2.3263027295285355</v>
      </c>
      <c r="P40" s="320">
        <f t="shared" si="3"/>
        <v>2.5884919100999499</v>
      </c>
      <c r="Q40" s="327">
        <f>AVERAGE(P40:P42)</f>
        <v>2.4491528010676547</v>
      </c>
      <c r="R40" s="327">
        <f>STDEV(P40:P42)</f>
        <v>0.16369776028429461</v>
      </c>
      <c r="S40" s="107">
        <v>4312</v>
      </c>
      <c r="T40" s="86">
        <v>21.9</v>
      </c>
      <c r="U40" s="28">
        <f t="shared" si="11"/>
        <v>0.9949211502782932</v>
      </c>
      <c r="V40" s="369">
        <f>AVERAGE(U40:U42)</f>
        <v>0.99414199838023298</v>
      </c>
      <c r="W40" s="369">
        <f>STDEV(U40:U42)</f>
        <v>6.8821634160851053E-4</v>
      </c>
      <c r="X40" s="324">
        <f>(1/U40-1)*L40</f>
        <v>0.1840664463621986</v>
      </c>
      <c r="Y40" s="327">
        <f>AVERAGE(X40:X42)</f>
        <v>0.20013863163270451</v>
      </c>
      <c r="Z40" s="327">
        <f>STDEV(X40:X42)</f>
        <v>1.4838515947900649E-2</v>
      </c>
      <c r="AA40" s="324">
        <f>P40/X40</f>
        <v>14.062812431367416</v>
      </c>
      <c r="AB40" s="327">
        <f>AVERAGE(AA40:AA42)</f>
        <v>12.303648886644375</v>
      </c>
      <c r="AC40" s="327">
        <f>STDEV(AA40:AA42)</f>
        <v>1.5437180623667341</v>
      </c>
    </row>
    <row r="41" spans="1:29" ht="21">
      <c r="A41" s="330"/>
      <c r="B41" s="397"/>
      <c r="C41" s="398"/>
      <c r="D41" s="386"/>
      <c r="E41" s="386"/>
      <c r="F41" s="386"/>
      <c r="G41" s="386"/>
      <c r="H41" s="387"/>
      <c r="I41" s="392"/>
      <c r="J41" s="105">
        <v>35</v>
      </c>
      <c r="K41" s="117">
        <v>24.2</v>
      </c>
      <c r="L41" s="177">
        <f t="shared" si="2"/>
        <v>34.687052078356416</v>
      </c>
      <c r="M41" s="327"/>
      <c r="N41" s="327"/>
      <c r="O41" s="106">
        <f t="shared" si="23"/>
        <v>2.2378743276358977</v>
      </c>
      <c r="P41" s="320">
        <f t="shared" si="3"/>
        <v>2.4900970623371439</v>
      </c>
      <c r="Q41" s="327"/>
      <c r="R41" s="327"/>
      <c r="S41" s="107">
        <v>4172</v>
      </c>
      <c r="T41" s="86">
        <v>25.5</v>
      </c>
      <c r="U41" s="28">
        <f t="shared" si="11"/>
        <v>0.99388782358581018</v>
      </c>
      <c r="V41" s="369"/>
      <c r="W41" s="369"/>
      <c r="X41" s="324">
        <f t="shared" ref="X41:X45" si="24">(1/U41-1)*L41</f>
        <v>0.21331721403547296</v>
      </c>
      <c r="Y41" s="327"/>
      <c r="Z41" s="327"/>
      <c r="AA41" s="324">
        <f t="shared" ref="AA41:AA45" si="25">P41/X41</f>
        <v>11.673211998367185</v>
      </c>
      <c r="AB41" s="327"/>
      <c r="AC41" s="327"/>
    </row>
    <row r="42" spans="1:29" ht="21">
      <c r="A42" s="330"/>
      <c r="B42" s="397"/>
      <c r="C42" s="398"/>
      <c r="D42" s="386"/>
      <c r="E42" s="386"/>
      <c r="F42" s="386"/>
      <c r="G42" s="386"/>
      <c r="H42" s="387"/>
      <c r="I42" s="392"/>
      <c r="J42" s="105">
        <v>20</v>
      </c>
      <c r="K42" s="117">
        <v>12.6</v>
      </c>
      <c r="L42" s="177">
        <f t="shared" si="2"/>
        <v>31.605351170568557</v>
      </c>
      <c r="M42" s="327"/>
      <c r="N42" s="327"/>
      <c r="O42" s="106">
        <f t="shared" si="23"/>
        <v>2.0390549142302294</v>
      </c>
      <c r="P42" s="320">
        <f t="shared" si="3"/>
        <v>2.2688694307658692</v>
      </c>
      <c r="Q42" s="327"/>
      <c r="R42" s="327"/>
      <c r="S42" s="107">
        <v>4183</v>
      </c>
      <c r="T42" s="86">
        <v>26.7</v>
      </c>
      <c r="U42" s="28">
        <f t="shared" si="11"/>
        <v>0.99361702127659579</v>
      </c>
      <c r="V42" s="369"/>
      <c r="W42" s="369"/>
      <c r="X42" s="324">
        <f t="shared" si="24"/>
        <v>0.20303223450044194</v>
      </c>
      <c r="Y42" s="327"/>
      <c r="Z42" s="327"/>
      <c r="AA42" s="324">
        <f t="shared" si="25"/>
        <v>11.174922230198527</v>
      </c>
      <c r="AB42" s="327"/>
      <c r="AC42" s="327"/>
    </row>
    <row r="43" spans="1:29" ht="21">
      <c r="A43" s="330"/>
      <c r="B43" s="397"/>
      <c r="C43" s="398"/>
      <c r="D43" s="386"/>
      <c r="E43" s="386"/>
      <c r="F43" s="386"/>
      <c r="G43" s="386"/>
      <c r="H43" s="387"/>
      <c r="I43" s="395" t="s">
        <v>44</v>
      </c>
      <c r="J43" s="105">
        <v>18</v>
      </c>
      <c r="K43" s="117">
        <v>13.9</v>
      </c>
      <c r="L43" s="177">
        <f t="shared" si="2"/>
        <v>38.740245261984384</v>
      </c>
      <c r="M43" s="328">
        <f t="shared" ref="M43" si="26">AVERAGE(L43:L45)</f>
        <v>36.997664171577206</v>
      </c>
      <c r="N43" s="328">
        <f t="shared" si="22"/>
        <v>2.2569538812630707</v>
      </c>
      <c r="O43" s="106">
        <f t="shared" si="23"/>
        <v>2.4993706620635088</v>
      </c>
      <c r="P43" s="320">
        <f t="shared" si="3"/>
        <v>2.7810657043779172</v>
      </c>
      <c r="Q43" s="328">
        <f>AVERAGE(P43:P45)</f>
        <v>2.6559701487133678</v>
      </c>
      <c r="R43" s="328">
        <f>STDEV(P43:P45)</f>
        <v>0.16202109700380979</v>
      </c>
      <c r="S43" s="107">
        <v>4222</v>
      </c>
      <c r="T43" s="86">
        <v>20.100000000000001</v>
      </c>
      <c r="U43" s="15">
        <v>0.99299999999999999</v>
      </c>
      <c r="V43" s="365">
        <f>AVERAGE(U43:U45)</f>
        <v>0.9923333333333334</v>
      </c>
      <c r="W43" s="365">
        <f>STDEV(U43:U45)</f>
        <v>2.0816659994661348E-3</v>
      </c>
      <c r="X43" s="324">
        <f>(1/U43-1)*L43</f>
        <v>0.27309337042687798</v>
      </c>
      <c r="Y43" s="328">
        <f>AVERAGE(X43:X45)</f>
        <v>0.28763148847770559</v>
      </c>
      <c r="Z43" s="328">
        <f>STDEV(X43:X45)</f>
        <v>8.7870636906851596E-2</v>
      </c>
      <c r="AA43" s="324">
        <f>P43/X43</f>
        <v>10.183570915803541</v>
      </c>
      <c r="AB43" s="328">
        <f>AVERAGE(AA43:AA45)</f>
        <v>9.7277772080356861</v>
      </c>
      <c r="AC43" s="328">
        <f>STDEV(AA43:AA45)</f>
        <v>2.4252551480524596</v>
      </c>
    </row>
    <row r="44" spans="1:29" ht="21">
      <c r="A44" s="330"/>
      <c r="B44" s="397"/>
      <c r="C44" s="398"/>
      <c r="D44" s="386"/>
      <c r="E44" s="386"/>
      <c r="F44" s="386"/>
      <c r="G44" s="386"/>
      <c r="H44" s="387"/>
      <c r="I44" s="395"/>
      <c r="J44" s="105">
        <v>28</v>
      </c>
      <c r="K44" s="117">
        <v>21.1</v>
      </c>
      <c r="L44" s="177">
        <f t="shared" si="2"/>
        <v>37.804586717630194</v>
      </c>
      <c r="M44" s="328"/>
      <c r="N44" s="328"/>
      <c r="O44" s="106">
        <f t="shared" si="23"/>
        <v>2.4390055946858191</v>
      </c>
      <c r="P44" s="320">
        <f t="shared" si="3"/>
        <v>2.7138971082290162</v>
      </c>
      <c r="Q44" s="328"/>
      <c r="R44" s="328"/>
      <c r="S44" s="107">
        <v>4248</v>
      </c>
      <c r="T44" s="86">
        <v>35.799999999999997</v>
      </c>
      <c r="U44" s="126">
        <v>0.99</v>
      </c>
      <c r="V44" s="365"/>
      <c r="W44" s="365"/>
      <c r="X44" s="324">
        <f t="shared" si="24"/>
        <v>0.38186451229929735</v>
      </c>
      <c r="Y44" s="328"/>
      <c r="Z44" s="328"/>
      <c r="AA44" s="324">
        <f t="shared" si="25"/>
        <v>7.106963388370378</v>
      </c>
      <c r="AB44" s="328"/>
      <c r="AC44" s="328"/>
    </row>
    <row r="45" spans="1:29" ht="21">
      <c r="A45" s="330"/>
      <c r="B45" s="397"/>
      <c r="C45" s="398"/>
      <c r="D45" s="386"/>
      <c r="E45" s="386"/>
      <c r="F45" s="386"/>
      <c r="G45" s="386"/>
      <c r="H45" s="387"/>
      <c r="I45" s="395"/>
      <c r="J45" s="105">
        <v>15</v>
      </c>
      <c r="K45" s="117">
        <v>10.3</v>
      </c>
      <c r="L45" s="177">
        <f t="shared" si="2"/>
        <v>34.448160535117047</v>
      </c>
      <c r="M45" s="328"/>
      <c r="N45" s="328"/>
      <c r="O45" s="115">
        <f t="shared" si="23"/>
        <v>2.2224619700075516</v>
      </c>
      <c r="P45" s="320">
        <f t="shared" si="3"/>
        <v>2.4729476335331695</v>
      </c>
      <c r="Q45" s="328"/>
      <c r="R45" s="328"/>
      <c r="S45" s="107">
        <v>3987</v>
      </c>
      <c r="T45" s="86">
        <v>63.4</v>
      </c>
      <c r="U45" s="15">
        <v>0.99399999999999999</v>
      </c>
      <c r="V45" s="365"/>
      <c r="W45" s="365"/>
      <c r="X45" s="324">
        <f t="shared" si="24"/>
        <v>0.20793658270694149</v>
      </c>
      <c r="Y45" s="328"/>
      <c r="Z45" s="328"/>
      <c r="AA45" s="324">
        <f t="shared" si="25"/>
        <v>11.892797319933141</v>
      </c>
      <c r="AB45" s="328"/>
      <c r="AC45" s="328"/>
    </row>
    <row r="46" spans="1:29" ht="21">
      <c r="A46" s="214"/>
      <c r="B46" s="219"/>
      <c r="C46" s="220"/>
      <c r="D46" s="216"/>
      <c r="E46" s="216"/>
      <c r="F46" s="216"/>
      <c r="G46" s="216"/>
      <c r="H46" s="217"/>
      <c r="I46" s="218"/>
      <c r="J46" s="200">
        <v>20</v>
      </c>
      <c r="K46" s="201">
        <v>15</v>
      </c>
      <c r="L46" s="207">
        <f t="shared" si="2"/>
        <v>37.625418060200658</v>
      </c>
      <c r="M46" s="213"/>
      <c r="N46" s="213"/>
      <c r="O46" s="207">
        <f t="shared" si="23"/>
        <v>2.4274463264645587</v>
      </c>
      <c r="P46" s="207">
        <f t="shared" si="3"/>
        <v>2.7010350366260343</v>
      </c>
      <c r="Q46" s="328">
        <f>AVERAGE(P46:P48)</f>
        <v>2.707704258938691</v>
      </c>
      <c r="R46" s="328">
        <f>STDEV(P46:P48)</f>
        <v>0.17016321750725688</v>
      </c>
      <c r="S46" s="222"/>
      <c r="T46" s="86"/>
      <c r="U46" s="223"/>
      <c r="V46" s="215"/>
      <c r="W46" s="215"/>
      <c r="X46" s="221"/>
      <c r="Y46" s="213"/>
      <c r="Z46" s="213"/>
      <c r="AA46" s="221"/>
      <c r="AB46" s="213"/>
      <c r="AC46" s="213"/>
    </row>
    <row r="47" spans="1:29" ht="21">
      <c r="A47" s="263"/>
      <c r="B47" s="274"/>
      <c r="C47" s="275"/>
      <c r="D47" s="270"/>
      <c r="E47" s="270"/>
      <c r="F47" s="270"/>
      <c r="G47" s="270"/>
      <c r="H47" s="271"/>
      <c r="I47" s="273"/>
      <c r="J47" s="200">
        <v>19</v>
      </c>
      <c r="K47" s="201">
        <v>15.2</v>
      </c>
      <c r="L47" s="207">
        <f t="shared" si="2"/>
        <v>40.133779264214041</v>
      </c>
      <c r="M47" s="262"/>
      <c r="N47" s="262"/>
      <c r="O47" s="207">
        <f t="shared" si="23"/>
        <v>2.589276081562196</v>
      </c>
      <c r="P47" s="207">
        <f t="shared" si="3"/>
        <v>2.8811040390677705</v>
      </c>
      <c r="Q47" s="328"/>
      <c r="R47" s="328"/>
      <c r="S47" s="277"/>
      <c r="T47" s="86"/>
      <c r="U47" s="278"/>
      <c r="V47" s="268"/>
      <c r="W47" s="268"/>
      <c r="X47" s="276"/>
      <c r="Y47" s="262"/>
      <c r="Z47" s="262"/>
      <c r="AA47" s="276"/>
      <c r="AB47" s="262"/>
      <c r="AC47" s="262"/>
    </row>
    <row r="48" spans="1:29" ht="21">
      <c r="A48" s="263"/>
      <c r="B48" s="274"/>
      <c r="C48" s="275"/>
      <c r="D48" s="270"/>
      <c r="E48" s="270"/>
      <c r="F48" s="270"/>
      <c r="G48" s="270"/>
      <c r="H48" s="271"/>
      <c r="I48" s="273"/>
      <c r="J48" s="200">
        <v>18</v>
      </c>
      <c r="K48" s="201">
        <v>12.7</v>
      </c>
      <c r="L48" s="207">
        <f t="shared" si="2"/>
        <v>35.395763656633207</v>
      </c>
      <c r="M48" s="262"/>
      <c r="N48" s="262"/>
      <c r="O48" s="207">
        <f t="shared" si="23"/>
        <v>2.2835976552666586</v>
      </c>
      <c r="P48" s="207">
        <f t="shared" si="3"/>
        <v>2.5409737011222688</v>
      </c>
      <c r="Q48" s="328"/>
      <c r="R48" s="328"/>
      <c r="S48" s="277"/>
      <c r="T48" s="86"/>
      <c r="U48" s="278"/>
      <c r="V48" s="268"/>
      <c r="W48" s="268"/>
      <c r="X48" s="276"/>
      <c r="Y48" s="262"/>
      <c r="Z48" s="262"/>
      <c r="AA48" s="276"/>
      <c r="AB48" s="262"/>
      <c r="AC48" s="262"/>
    </row>
    <row r="49" spans="1:29" ht="21">
      <c r="A49" s="228"/>
      <c r="B49" s="233"/>
      <c r="C49" s="234"/>
      <c r="D49" s="230"/>
      <c r="E49" s="230"/>
      <c r="F49" s="230"/>
      <c r="G49" s="230"/>
      <c r="H49" s="231"/>
      <c r="I49" s="229"/>
      <c r="J49" s="248">
        <v>20.100000000000001</v>
      </c>
      <c r="K49" s="249">
        <v>17.600000000000001</v>
      </c>
      <c r="L49" s="250">
        <f t="shared" si="2"/>
        <v>43.927519592672084</v>
      </c>
      <c r="M49" s="225"/>
      <c r="N49" s="225"/>
      <c r="O49" s="250">
        <f t="shared" si="23"/>
        <v>2.8340335221078763</v>
      </c>
      <c r="P49" s="250">
        <f t="shared" si="3"/>
        <v>3.1534472069398483</v>
      </c>
      <c r="Q49" s="225"/>
      <c r="R49" s="317"/>
      <c r="S49" s="236"/>
      <c r="T49" s="86"/>
      <c r="U49" s="237"/>
      <c r="V49" s="226"/>
      <c r="W49" s="226"/>
      <c r="X49" s="235"/>
      <c r="Y49" s="225"/>
      <c r="Z49" s="225"/>
      <c r="AA49" s="235"/>
      <c r="AB49" s="225"/>
      <c r="AC49" s="225"/>
    </row>
    <row r="50" spans="1:29" ht="21">
      <c r="A50" s="289"/>
      <c r="B50" s="293"/>
      <c r="C50" s="294"/>
      <c r="D50" s="291"/>
      <c r="E50" s="291"/>
      <c r="F50" s="291"/>
      <c r="G50" s="291"/>
      <c r="H50" s="292"/>
      <c r="I50" s="321"/>
      <c r="J50" s="297">
        <v>20</v>
      </c>
      <c r="K50" s="298">
        <v>15.4</v>
      </c>
      <c r="L50" s="299">
        <f t="shared" si="2"/>
        <v>38.628762541806012</v>
      </c>
      <c r="M50" s="317"/>
      <c r="N50" s="317"/>
      <c r="O50" s="299">
        <f t="shared" si="23"/>
        <v>2.4921782285036138</v>
      </c>
      <c r="P50" s="299">
        <f t="shared" si="3"/>
        <v>2.7730626376027288</v>
      </c>
      <c r="Q50" s="328">
        <f>AVERAGE(P50:P53)</f>
        <v>2.6291159183155095</v>
      </c>
      <c r="R50" s="328">
        <f>STDEV(P50:P53)</f>
        <v>0.18860604532447378</v>
      </c>
      <c r="S50" s="296"/>
      <c r="T50" s="86"/>
      <c r="U50" s="28"/>
      <c r="V50" s="288"/>
      <c r="W50" s="288"/>
      <c r="X50" s="295"/>
      <c r="Y50" s="287"/>
      <c r="Z50" s="287"/>
      <c r="AA50" s="295"/>
      <c r="AB50" s="287"/>
      <c r="AC50" s="287"/>
    </row>
    <row r="51" spans="1:29" ht="21">
      <c r="A51" s="289"/>
      <c r="B51" s="293"/>
      <c r="C51" s="294"/>
      <c r="D51" s="291"/>
      <c r="E51" s="291"/>
      <c r="F51" s="291"/>
      <c r="G51" s="291"/>
      <c r="H51" s="292"/>
      <c r="I51" s="321"/>
      <c r="J51" s="297">
        <v>21</v>
      </c>
      <c r="K51" s="298">
        <v>15.3</v>
      </c>
      <c r="L51" s="299">
        <f t="shared" si="2"/>
        <v>36.550406115623503</v>
      </c>
      <c r="M51" s="317"/>
      <c r="N51" s="317"/>
      <c r="O51" s="299">
        <f t="shared" si="23"/>
        <v>2.3580907171370002</v>
      </c>
      <c r="P51" s="299">
        <f t="shared" si="3"/>
        <v>2.6238626070081481</v>
      </c>
      <c r="Q51" s="328"/>
      <c r="R51" s="328">
        <f>STDEV(P51:P53)</f>
        <v>0.19885821206000981</v>
      </c>
      <c r="S51" s="296"/>
      <c r="T51" s="86"/>
      <c r="U51" s="28"/>
      <c r="V51" s="288"/>
      <c r="W51" s="288"/>
      <c r="X51" s="295"/>
      <c r="Y51" s="287"/>
      <c r="Z51" s="287"/>
      <c r="AA51" s="295"/>
      <c r="AB51" s="287"/>
      <c r="AC51" s="287"/>
    </row>
    <row r="52" spans="1:29" ht="21">
      <c r="A52" s="289"/>
      <c r="B52" s="293"/>
      <c r="C52" s="294"/>
      <c r="D52" s="291"/>
      <c r="E52" s="291"/>
      <c r="F52" s="291"/>
      <c r="G52" s="291"/>
      <c r="H52" s="292"/>
      <c r="I52" s="321"/>
      <c r="J52" s="297">
        <v>18.3</v>
      </c>
      <c r="K52" s="298">
        <v>14</v>
      </c>
      <c r="L52" s="299">
        <f t="shared" si="2"/>
        <v>38.379297110587196</v>
      </c>
      <c r="M52" s="317"/>
      <c r="N52" s="317"/>
      <c r="O52" s="299">
        <f t="shared" si="23"/>
        <v>2.4760836845540126</v>
      </c>
      <c r="P52" s="299">
        <f t="shared" si="3"/>
        <v>2.7551541357205451</v>
      </c>
      <c r="Q52" s="328"/>
      <c r="R52" s="328"/>
      <c r="S52" s="296"/>
      <c r="T52" s="86"/>
      <c r="U52" s="28"/>
      <c r="V52" s="288"/>
      <c r="W52" s="288"/>
      <c r="X52" s="295"/>
      <c r="Y52" s="287"/>
      <c r="Z52" s="287"/>
      <c r="AA52" s="295"/>
      <c r="AB52" s="287"/>
      <c r="AC52" s="287"/>
    </row>
    <row r="53" spans="1:29" ht="21">
      <c r="A53" s="307"/>
      <c r="B53" s="311"/>
      <c r="C53" s="312"/>
      <c r="D53" s="309"/>
      <c r="E53" s="309"/>
      <c r="F53" s="309"/>
      <c r="G53" s="309"/>
      <c r="H53" s="310"/>
      <c r="I53" s="321"/>
      <c r="J53" s="297">
        <v>23</v>
      </c>
      <c r="K53" s="298">
        <v>15.1</v>
      </c>
      <c r="L53" s="299">
        <f>(K53/1000)/(11.96*0.0001*J53/60)</f>
        <v>32.935873200523474</v>
      </c>
      <c r="M53" s="317"/>
      <c r="N53" s="317"/>
      <c r="O53" s="299">
        <f t="shared" si="23"/>
        <v>2.1248950451950628</v>
      </c>
      <c r="P53" s="299">
        <f t="shared" si="3"/>
        <v>2.3643842929306156</v>
      </c>
      <c r="Q53" s="328"/>
      <c r="R53" s="328"/>
      <c r="S53" s="314"/>
      <c r="T53" s="86"/>
      <c r="U53" s="28"/>
      <c r="V53" s="308"/>
      <c r="W53" s="308"/>
      <c r="X53" s="313"/>
      <c r="Y53" s="306"/>
      <c r="Z53" s="306"/>
      <c r="AA53" s="313"/>
      <c r="AB53" s="306"/>
      <c r="AC53" s="306"/>
    </row>
    <row r="54" spans="1:29" ht="21">
      <c r="A54" s="394"/>
      <c r="B54" s="394"/>
      <c r="C54" s="394"/>
      <c r="D54" s="394"/>
      <c r="E54" s="394"/>
      <c r="F54" s="394"/>
      <c r="G54" s="394"/>
      <c r="H54" s="394"/>
      <c r="I54" s="394"/>
      <c r="J54" s="394"/>
      <c r="K54" s="394"/>
      <c r="L54" s="394"/>
      <c r="M54" s="394"/>
      <c r="N54" s="394"/>
      <c r="O54" s="394"/>
      <c r="P54" s="394"/>
      <c r="Q54" s="394"/>
      <c r="R54" s="394"/>
      <c r="S54" s="394"/>
      <c r="T54" s="394"/>
      <c r="U54" s="394"/>
      <c r="V54" s="394"/>
      <c r="W54" s="394"/>
      <c r="X54" s="394"/>
      <c r="Y54" s="394"/>
      <c r="Z54" s="394"/>
      <c r="AA54" s="394"/>
      <c r="AB54" s="394"/>
      <c r="AC54" s="394"/>
    </row>
    <row r="55" spans="1:29" ht="21">
      <c r="T55" s="120" t="s">
        <v>84</v>
      </c>
      <c r="U55" s="126" t="s">
        <v>83</v>
      </c>
      <c r="V55" s="119" t="s">
        <v>82</v>
      </c>
      <c r="W55" s="119" t="s">
        <v>78</v>
      </c>
      <c r="X55" s="120" t="s">
        <v>79</v>
      </c>
      <c r="Y55" s="120"/>
    </row>
    <row r="56" spans="1:29" ht="21">
      <c r="T56" s="120">
        <v>4</v>
      </c>
      <c r="U56" s="82">
        <v>0.56999999999999995</v>
      </c>
      <c r="V56" s="119">
        <v>0.872</v>
      </c>
      <c r="W56" s="82">
        <v>1.29</v>
      </c>
      <c r="X56" s="82">
        <v>0.46</v>
      </c>
      <c r="Y56" s="120"/>
    </row>
    <row r="57" spans="1:29" ht="21">
      <c r="T57" s="120">
        <v>6.3</v>
      </c>
      <c r="U57" s="82">
        <v>1.67</v>
      </c>
      <c r="V57" s="119">
        <v>0.98</v>
      </c>
      <c r="W57" s="82">
        <v>0.52</v>
      </c>
      <c r="X57" s="82">
        <v>3.65</v>
      </c>
      <c r="Y57" s="120"/>
    </row>
    <row r="58" spans="1:29" ht="21">
      <c r="T58" s="120">
        <v>9.3000000000000007</v>
      </c>
      <c r="U58" s="82">
        <v>2.02</v>
      </c>
      <c r="V58" s="119">
        <v>0.98699999999999999</v>
      </c>
      <c r="W58" s="82">
        <v>0.4</v>
      </c>
      <c r="X58" s="82">
        <v>7.59</v>
      </c>
      <c r="Y58" s="120"/>
    </row>
    <row r="59" spans="1:29" ht="21">
      <c r="T59" s="120">
        <v>10.3</v>
      </c>
      <c r="U59" s="82">
        <v>2.16</v>
      </c>
      <c r="V59" s="119">
        <v>0.99399999999999999</v>
      </c>
      <c r="W59" s="82">
        <v>0.2</v>
      </c>
      <c r="X59" s="82">
        <v>11.06</v>
      </c>
      <c r="Y59" s="120"/>
    </row>
    <row r="60" spans="1:29" ht="21">
      <c r="T60" s="120">
        <v>12.5</v>
      </c>
      <c r="U60" s="82">
        <v>2.39</v>
      </c>
      <c r="V60" s="119">
        <v>0.99</v>
      </c>
      <c r="W60" s="82">
        <v>0.35</v>
      </c>
      <c r="X60" s="82">
        <v>8.36</v>
      </c>
      <c r="Y60" s="120"/>
    </row>
    <row r="61" spans="1:29" ht="21">
      <c r="T61" s="120"/>
      <c r="U61" s="82"/>
      <c r="V61" s="119"/>
      <c r="W61" s="82"/>
      <c r="X61" s="82"/>
      <c r="Y61" s="120"/>
    </row>
    <row r="62" spans="1:29" ht="21">
      <c r="Y62" s="120"/>
    </row>
    <row r="63" spans="1:29" ht="21">
      <c r="T63" s="120"/>
      <c r="U63" s="126"/>
      <c r="V63" s="119"/>
      <c r="W63" s="119"/>
      <c r="X63" s="120"/>
      <c r="Y63" s="120"/>
    </row>
    <row r="64" spans="1:29" ht="21">
      <c r="T64" s="120"/>
      <c r="U64" s="126"/>
      <c r="V64" s="119"/>
      <c r="W64" s="119"/>
      <c r="X64" s="120"/>
      <c r="Y64" s="120"/>
    </row>
    <row r="65" spans="20:25" ht="21">
      <c r="T65" s="120"/>
      <c r="U65" s="126"/>
      <c r="V65" s="119"/>
      <c r="W65" s="119"/>
      <c r="X65" s="120"/>
      <c r="Y65" s="120"/>
    </row>
    <row r="66" spans="20:25" ht="21">
      <c r="T66" s="120"/>
      <c r="U66" s="126"/>
      <c r="V66" s="119"/>
      <c r="W66" s="119"/>
      <c r="X66" s="120"/>
      <c r="Y66" s="120"/>
    </row>
    <row r="67" spans="20:25" ht="21">
      <c r="T67" s="120"/>
      <c r="U67" s="126"/>
      <c r="V67" s="119"/>
      <c r="W67" s="119"/>
      <c r="X67" s="120"/>
      <c r="Y67" s="120"/>
    </row>
    <row r="68" spans="20:25" ht="21">
      <c r="T68" s="120"/>
      <c r="U68" s="126"/>
      <c r="V68" s="119"/>
      <c r="W68" s="119"/>
      <c r="X68" s="120"/>
      <c r="Y68" s="120"/>
    </row>
    <row r="69" spans="20:25" ht="21">
      <c r="T69" s="120"/>
      <c r="U69" s="126"/>
      <c r="V69" s="119"/>
      <c r="W69" s="119"/>
      <c r="X69" s="120"/>
      <c r="Y69" s="120"/>
    </row>
    <row r="70" spans="20:25" ht="21">
      <c r="T70" s="120"/>
      <c r="U70" s="126"/>
      <c r="V70" s="119"/>
      <c r="W70" s="119"/>
      <c r="X70" s="120"/>
      <c r="Y70" s="120"/>
    </row>
    <row r="71" spans="20:25" ht="21">
      <c r="T71" s="120"/>
      <c r="U71" s="126"/>
      <c r="V71" s="119"/>
      <c r="W71" s="119"/>
      <c r="X71" s="120"/>
      <c r="Y71" s="120"/>
    </row>
    <row r="72" spans="20:25" ht="21">
      <c r="T72" s="120"/>
      <c r="U72" s="126"/>
      <c r="V72" s="119"/>
      <c r="W72" s="119"/>
      <c r="X72" s="120"/>
      <c r="Y72" s="120"/>
    </row>
    <row r="73" spans="20:25" ht="21">
      <c r="T73" s="120"/>
      <c r="U73" s="126"/>
      <c r="V73" s="119"/>
      <c r="W73" s="119"/>
      <c r="X73" s="120"/>
      <c r="Y73" s="120"/>
    </row>
    <row r="74" spans="20:25" ht="21">
      <c r="T74" s="120"/>
      <c r="U74" s="126"/>
      <c r="V74" s="119"/>
      <c r="W74" s="119"/>
      <c r="X74" s="120"/>
      <c r="Y74" s="120"/>
    </row>
    <row r="75" spans="20:25" ht="21">
      <c r="T75" s="120"/>
      <c r="U75" s="126"/>
      <c r="V75" s="119"/>
      <c r="W75" s="119"/>
      <c r="X75" s="120"/>
      <c r="Y75" s="120"/>
    </row>
    <row r="76" spans="20:25" ht="21">
      <c r="T76" s="120"/>
      <c r="U76" s="126"/>
      <c r="V76" s="119"/>
      <c r="W76" s="119"/>
      <c r="X76" s="120"/>
      <c r="Y76" s="120"/>
    </row>
  </sheetData>
  <mergeCells count="122">
    <mergeCell ref="Q18:Q20"/>
    <mergeCell ref="Q26:Q29"/>
    <mergeCell ref="Q33:Q35"/>
    <mergeCell ref="Q46:Q48"/>
    <mergeCell ref="Q50:Q53"/>
    <mergeCell ref="R6:R8"/>
    <mergeCell ref="R18:R20"/>
    <mergeCell ref="R33:R35"/>
    <mergeCell ref="R46:R48"/>
    <mergeCell ref="R26:R29"/>
    <mergeCell ref="R50:R53"/>
    <mergeCell ref="N22:N25"/>
    <mergeCell ref="M30:M32"/>
    <mergeCell ref="N30:N32"/>
    <mergeCell ref="M1:M2"/>
    <mergeCell ref="N1:N2"/>
    <mergeCell ref="M3:M5"/>
    <mergeCell ref="N3:N5"/>
    <mergeCell ref="M10:M12"/>
    <mergeCell ref="N10:N12"/>
    <mergeCell ref="V1:V2"/>
    <mergeCell ref="W1:W2"/>
    <mergeCell ref="X1:X2"/>
    <mergeCell ref="D3:D45"/>
    <mergeCell ref="E3:E45"/>
    <mergeCell ref="F3:F45"/>
    <mergeCell ref="T1:T2"/>
    <mergeCell ref="U1:U2"/>
    <mergeCell ref="V15:V17"/>
    <mergeCell ref="W15:W17"/>
    <mergeCell ref="I43:I45"/>
    <mergeCell ref="Q43:Q45"/>
    <mergeCell ref="R43:R45"/>
    <mergeCell ref="V43:V45"/>
    <mergeCell ref="W43:W45"/>
    <mergeCell ref="I22:I25"/>
    <mergeCell ref="W40:W42"/>
    <mergeCell ref="N40:N42"/>
    <mergeCell ref="M43:M45"/>
    <mergeCell ref="N43:N45"/>
    <mergeCell ref="L1:L2"/>
    <mergeCell ref="M15:M17"/>
    <mergeCell ref="N15:N17"/>
    <mergeCell ref="M22:M25"/>
    <mergeCell ref="A1:A2"/>
    <mergeCell ref="A54:AC54"/>
    <mergeCell ref="B1:H1"/>
    <mergeCell ref="I1:I2"/>
    <mergeCell ref="J1:J2"/>
    <mergeCell ref="K1:K2"/>
    <mergeCell ref="O1:O2"/>
    <mergeCell ref="Q1:Q2"/>
    <mergeCell ref="R1:R2"/>
    <mergeCell ref="S1:S2"/>
    <mergeCell ref="Z1:Z2"/>
    <mergeCell ref="AA1:AA2"/>
    <mergeCell ref="AB1:AB2"/>
    <mergeCell ref="AC1:AC2"/>
    <mergeCell ref="B3:B45"/>
    <mergeCell ref="C3:C45"/>
    <mergeCell ref="AC3:AC5"/>
    <mergeCell ref="I3:I5"/>
    <mergeCell ref="Q3:Q5"/>
    <mergeCell ref="R3:R5"/>
    <mergeCell ref="V3:V5"/>
    <mergeCell ref="Y1:Y2"/>
    <mergeCell ref="W3:W5"/>
    <mergeCell ref="Y3:Y5"/>
    <mergeCell ref="Z3:Z5"/>
    <mergeCell ref="AB3:AB5"/>
    <mergeCell ref="Y15:Y17"/>
    <mergeCell ref="Z15:Z17"/>
    <mergeCell ref="AB15:AB17"/>
    <mergeCell ref="AC15:AC17"/>
    <mergeCell ref="I10:I12"/>
    <mergeCell ref="Q10:Q12"/>
    <mergeCell ref="R10:R12"/>
    <mergeCell ref="V10:V12"/>
    <mergeCell ref="W10:W12"/>
    <mergeCell ref="Y10:Y12"/>
    <mergeCell ref="Z10:Z12"/>
    <mergeCell ref="AB10:AB12"/>
    <mergeCell ref="AC10:AC12"/>
    <mergeCell ref="I15:I17"/>
    <mergeCell ref="Q15:Q17"/>
    <mergeCell ref="R15:R17"/>
    <mergeCell ref="Q6:Q8"/>
    <mergeCell ref="Z22:Z25"/>
    <mergeCell ref="AB22:AB25"/>
    <mergeCell ref="W30:W32"/>
    <mergeCell ref="Y30:Y32"/>
    <mergeCell ref="Z30:Z32"/>
    <mergeCell ref="AB30:AB32"/>
    <mergeCell ref="Y22:Y25"/>
    <mergeCell ref="Q22:Q25"/>
    <mergeCell ref="R22:R25"/>
    <mergeCell ref="V22:V25"/>
    <mergeCell ref="W22:W25"/>
    <mergeCell ref="AC22:AC25"/>
    <mergeCell ref="A25:A45"/>
    <mergeCell ref="I30:I32"/>
    <mergeCell ref="Q30:Q32"/>
    <mergeCell ref="R30:R32"/>
    <mergeCell ref="V30:V32"/>
    <mergeCell ref="G3:G45"/>
    <mergeCell ref="H3:H45"/>
    <mergeCell ref="Z43:Z45"/>
    <mergeCell ref="AB43:AB45"/>
    <mergeCell ref="AC43:AC45"/>
    <mergeCell ref="A3:A5"/>
    <mergeCell ref="A10:A24"/>
    <mergeCell ref="Y40:Y42"/>
    <mergeCell ref="Z40:Z42"/>
    <mergeCell ref="Y43:Y45"/>
    <mergeCell ref="AC30:AC32"/>
    <mergeCell ref="I40:I42"/>
    <mergeCell ref="Q40:Q42"/>
    <mergeCell ref="R40:R42"/>
    <mergeCell ref="V40:V42"/>
    <mergeCell ref="AB40:AB42"/>
    <mergeCell ref="AC40:AC42"/>
    <mergeCell ref="M40:M42"/>
  </mergeCells>
  <phoneticPr fontId="11" type="noConversion"/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4"/>
  <sheetViews>
    <sheetView topLeftCell="K1" zoomScale="55" zoomScaleNormal="80" zoomScalePageLayoutView="80" workbookViewId="0">
      <selection activeCell="A24" sqref="A24:AC24"/>
    </sheetView>
  </sheetViews>
  <sheetFormatPr defaultColWidth="11.25" defaultRowHeight="15.5"/>
  <cols>
    <col min="3" max="3" width="12.25" bestFit="1" customWidth="1"/>
    <col min="8" max="8" width="13.5" customWidth="1"/>
    <col min="9" max="9" width="14.25" customWidth="1"/>
    <col min="10" max="10" width="14.25" style="62" customWidth="1"/>
    <col min="11" max="11" width="14.25" customWidth="1"/>
    <col min="12" max="12" width="16.75" style="123" customWidth="1"/>
    <col min="15" max="16" width="16.75" style="123" customWidth="1"/>
    <col min="19" max="19" width="14.25" customWidth="1"/>
  </cols>
  <sheetData>
    <row r="1" spans="1:29" s="137" customFormat="1" ht="22.15" customHeight="1">
      <c r="A1" s="364" t="s">
        <v>60</v>
      </c>
      <c r="B1" s="357" t="s">
        <v>22</v>
      </c>
      <c r="C1" s="357"/>
      <c r="D1" s="357"/>
      <c r="E1" s="357"/>
      <c r="F1" s="357"/>
      <c r="G1" s="357"/>
      <c r="H1" s="357"/>
      <c r="I1" s="372" t="s">
        <v>3</v>
      </c>
      <c r="J1" s="372" t="s">
        <v>33</v>
      </c>
      <c r="K1" s="348" t="s">
        <v>6</v>
      </c>
      <c r="L1" s="400" t="s">
        <v>108</v>
      </c>
      <c r="M1" s="346" t="s">
        <v>11</v>
      </c>
      <c r="N1" s="346" t="s">
        <v>80</v>
      </c>
      <c r="O1" s="400" t="s">
        <v>81</v>
      </c>
      <c r="P1" s="323" t="s">
        <v>114</v>
      </c>
      <c r="Q1" s="346" t="s">
        <v>11</v>
      </c>
      <c r="R1" s="346" t="s">
        <v>80</v>
      </c>
      <c r="S1" s="373" t="s">
        <v>8</v>
      </c>
      <c r="T1" s="347" t="s">
        <v>9</v>
      </c>
      <c r="U1" s="345" t="s">
        <v>10</v>
      </c>
      <c r="V1" s="345" t="s">
        <v>11</v>
      </c>
      <c r="W1" s="345" t="s">
        <v>80</v>
      </c>
      <c r="X1" s="343" t="s">
        <v>78</v>
      </c>
      <c r="Y1" s="343" t="s">
        <v>11</v>
      </c>
      <c r="Z1" s="343" t="s">
        <v>80</v>
      </c>
      <c r="AA1" s="344" t="s">
        <v>79</v>
      </c>
      <c r="AB1" s="339" t="s">
        <v>11</v>
      </c>
      <c r="AC1" s="339" t="s">
        <v>80</v>
      </c>
    </row>
    <row r="2" spans="1:29" s="137" customFormat="1" ht="22.15" customHeight="1">
      <c r="A2" s="364"/>
      <c r="B2" s="7" t="s">
        <v>0</v>
      </c>
      <c r="C2" s="138" t="s">
        <v>1</v>
      </c>
      <c r="D2" s="10"/>
      <c r="E2" s="2" t="s">
        <v>5</v>
      </c>
      <c r="F2" s="11" t="s">
        <v>2</v>
      </c>
      <c r="G2" s="4" t="s">
        <v>20</v>
      </c>
      <c r="H2" s="3" t="s">
        <v>15</v>
      </c>
      <c r="I2" s="372"/>
      <c r="J2" s="372"/>
      <c r="K2" s="348"/>
      <c r="L2" s="400"/>
      <c r="M2" s="346"/>
      <c r="N2" s="346"/>
      <c r="O2" s="400"/>
      <c r="P2" s="323" t="s">
        <v>83</v>
      </c>
      <c r="Q2" s="346"/>
      <c r="R2" s="346"/>
      <c r="S2" s="373"/>
      <c r="T2" s="347"/>
      <c r="U2" s="345"/>
      <c r="V2" s="345"/>
      <c r="W2" s="345"/>
      <c r="X2" s="343"/>
      <c r="Y2" s="343"/>
      <c r="Z2" s="343"/>
      <c r="AA2" s="344"/>
      <c r="AB2" s="339"/>
      <c r="AC2" s="339"/>
    </row>
    <row r="3" spans="1:29" s="137" customFormat="1" ht="21" customHeight="1">
      <c r="A3" s="329"/>
      <c r="B3" s="333" t="s">
        <v>24</v>
      </c>
      <c r="C3" s="399" t="s">
        <v>34</v>
      </c>
      <c r="D3" s="331" t="s">
        <v>26</v>
      </c>
      <c r="E3" s="331" t="s">
        <v>63</v>
      </c>
      <c r="F3" s="331" t="s">
        <v>107</v>
      </c>
      <c r="G3" s="331" t="s">
        <v>23</v>
      </c>
      <c r="H3" s="332" t="s">
        <v>87</v>
      </c>
      <c r="I3" s="370" t="s">
        <v>85</v>
      </c>
      <c r="J3" s="150">
        <v>94</v>
      </c>
      <c r="K3" s="137">
        <v>38.799999999999997</v>
      </c>
      <c r="L3" s="156">
        <f>(K3/1000)/(11.96*0.0001*J3/60)</f>
        <v>20.707322279940222</v>
      </c>
      <c r="M3" s="355">
        <f>AVERAGE(L3:L5)</f>
        <v>16.584715007471711</v>
      </c>
      <c r="N3" s="355">
        <f>STDEV(L3:L5)</f>
        <v>3.5774127854203361</v>
      </c>
      <c r="O3" s="156">
        <f>(K3/1000)/(11.96*0.0001*J3/60)/15.5</f>
        <v>1.3359562761251755</v>
      </c>
      <c r="P3" s="320">
        <f>L3/(15.5-1.57)</f>
        <v>1.4865270839870941</v>
      </c>
      <c r="Q3" s="355">
        <f>AVERAGE(P3:P5)</f>
        <v>1.1905753774207977</v>
      </c>
      <c r="R3" s="355">
        <f>STDEV(P3:P5)</f>
        <v>0.25681355243505827</v>
      </c>
      <c r="S3" s="137">
        <v>4037</v>
      </c>
      <c r="T3" s="139">
        <v>300.39999999999998</v>
      </c>
      <c r="U3" s="140">
        <f>(S3-T3)/S3</f>
        <v>0.92558830814961601</v>
      </c>
      <c r="V3" s="354">
        <f>AVERAGE(U3:U5)</f>
        <v>0.9154473208758559</v>
      </c>
      <c r="W3" s="354">
        <f>STDEV(U3:U5)</f>
        <v>3.0972407360794835E-2</v>
      </c>
      <c r="X3" s="324">
        <f>(1/U3-1)*L3</f>
        <v>1.6647432459706824</v>
      </c>
      <c r="Y3" s="350">
        <f>AVERAGE(X3:X5)</f>
        <v>1.5248296011894598</v>
      </c>
      <c r="Z3" s="350">
        <f>STDEV(X3:X5)</f>
        <v>0.55686100644205172</v>
      </c>
      <c r="AA3" s="82">
        <f>P3/X3</f>
        <v>0.89294675775682542</v>
      </c>
      <c r="AB3" s="350">
        <f>AVERAGE(AA3:AA5)</f>
        <v>0.84966813995506885</v>
      </c>
      <c r="AC3" s="350">
        <f>STDEV(AA3:AA5)</f>
        <v>0.300545980946617</v>
      </c>
    </row>
    <row r="4" spans="1:29" s="137" customFormat="1" ht="21">
      <c r="A4" s="329"/>
      <c r="B4" s="333"/>
      <c r="C4" s="399"/>
      <c r="D4" s="331"/>
      <c r="E4" s="331"/>
      <c r="F4" s="331"/>
      <c r="G4" s="331"/>
      <c r="H4" s="332"/>
      <c r="I4" s="370"/>
      <c r="J4" s="150">
        <v>50</v>
      </c>
      <c r="K4" s="137">
        <v>14.7</v>
      </c>
      <c r="L4" s="156">
        <f t="shared" ref="L4:L23" si="0">(K4/1000)/(11.96*0.0001*J4/60)</f>
        <v>14.749163879598658</v>
      </c>
      <c r="M4" s="355"/>
      <c r="N4" s="355"/>
      <c r="O4" s="156">
        <f>(K4/1000)/(11.96*0.0001*J4/60)/15.5</f>
        <v>0.951558959974107</v>
      </c>
      <c r="P4" s="320">
        <f t="shared" ref="P4:P23" si="1">L4/(15.5-1.57)</f>
        <v>1.0588057343574055</v>
      </c>
      <c r="Q4" s="355"/>
      <c r="R4" s="355"/>
      <c r="S4" s="137">
        <v>4233</v>
      </c>
      <c r="T4" s="139">
        <v>505.1</v>
      </c>
      <c r="U4" s="140">
        <f>(S4-T4)/S4</f>
        <v>0.88067564375147656</v>
      </c>
      <c r="V4" s="354"/>
      <c r="W4" s="354"/>
      <c r="X4" s="324">
        <f t="shared" ref="X4:X23" si="2">(1/U4-1)*L4</f>
        <v>1.9983912324861917</v>
      </c>
      <c r="Y4" s="350"/>
      <c r="Z4" s="350"/>
      <c r="AA4" s="325">
        <f t="shared" ref="AA4:AA23" si="3">P4/X4</f>
        <v>0.52982905306292249</v>
      </c>
      <c r="AB4" s="350"/>
      <c r="AC4" s="350"/>
    </row>
    <row r="5" spans="1:29" s="137" customFormat="1" ht="21">
      <c r="A5" s="329"/>
      <c r="B5" s="333"/>
      <c r="C5" s="399"/>
      <c r="D5" s="331"/>
      <c r="E5" s="331"/>
      <c r="F5" s="331"/>
      <c r="G5" s="331"/>
      <c r="H5" s="332"/>
      <c r="I5" s="370"/>
      <c r="J5" s="150">
        <v>40</v>
      </c>
      <c r="K5" s="137">
        <v>11.4</v>
      </c>
      <c r="L5" s="156">
        <f t="shared" si="0"/>
        <v>14.297658862876252</v>
      </c>
      <c r="M5" s="355"/>
      <c r="N5" s="355"/>
      <c r="O5" s="156">
        <f>(K5/1000)/(11.96*0.0001*J5/60)/15.5</f>
        <v>0.9224296040565324</v>
      </c>
      <c r="P5" s="320">
        <f t="shared" si="1"/>
        <v>1.0263933139178931</v>
      </c>
      <c r="Q5" s="355"/>
      <c r="R5" s="355"/>
      <c r="S5" s="137">
        <v>4102</v>
      </c>
      <c r="T5" s="139">
        <v>245.8</v>
      </c>
      <c r="U5" s="155">
        <f t="shared" ref="U5:U15" si="4">(S5-T5)/S5</f>
        <v>0.9400780107264749</v>
      </c>
      <c r="V5" s="354"/>
      <c r="W5" s="354"/>
      <c r="X5" s="324">
        <f t="shared" si="2"/>
        <v>0.91135432511150527</v>
      </c>
      <c r="Y5" s="350"/>
      <c r="Z5" s="350"/>
      <c r="AA5" s="325">
        <f t="shared" si="3"/>
        <v>1.1262286090454585</v>
      </c>
      <c r="AB5" s="350"/>
      <c r="AC5" s="350"/>
    </row>
    <row r="6" spans="1:29" s="137" customFormat="1" ht="21" customHeight="1">
      <c r="A6" s="329"/>
      <c r="B6" s="333"/>
      <c r="C6" s="399"/>
      <c r="D6" s="331"/>
      <c r="E6" s="331"/>
      <c r="F6" s="331"/>
      <c r="G6" s="331"/>
      <c r="H6" s="332"/>
      <c r="I6" s="374" t="s">
        <v>86</v>
      </c>
      <c r="J6" s="150">
        <v>67</v>
      </c>
      <c r="K6" s="137">
        <v>30.4</v>
      </c>
      <c r="L6" s="156">
        <f t="shared" si="0"/>
        <v>22.762441970748263</v>
      </c>
      <c r="M6" s="375">
        <f>AVERAGE(L6:L8)</f>
        <v>24.573926705147031</v>
      </c>
      <c r="N6" s="375">
        <f>STDEV(L6:L8)</f>
        <v>1.6180138689099417</v>
      </c>
      <c r="O6" s="156">
        <f t="shared" ref="O6:O23" si="5">(K6/1000)/(11.96*0.0001*J6/60)/15.5</f>
        <v>1.4685446432740814</v>
      </c>
      <c r="P6" s="320">
        <f t="shared" si="1"/>
        <v>1.6340590072324668</v>
      </c>
      <c r="Q6" s="375">
        <f>AVERAGE(P6:P8)</f>
        <v>1.7641009838583654</v>
      </c>
      <c r="R6" s="375">
        <f t="shared" ref="R6" si="6">STDEV(P6:P8)</f>
        <v>0.11615318513352063</v>
      </c>
      <c r="S6" s="152">
        <v>4058</v>
      </c>
      <c r="T6" s="154">
        <v>32.1</v>
      </c>
      <c r="U6" s="15">
        <f t="shared" si="4"/>
        <v>0.99208969935929037</v>
      </c>
      <c r="V6" s="362">
        <f>AVERAGE(U6:U8)</f>
        <v>0.98958784265757116</v>
      </c>
      <c r="W6" s="362">
        <f>STDEV(U6:U8)</f>
        <v>2.86635059102071E-3</v>
      </c>
      <c r="X6" s="324">
        <f t="shared" si="2"/>
        <v>0.18149342687622957</v>
      </c>
      <c r="Y6" s="342">
        <f>AVERAGE(X6:X8)</f>
        <v>0.26151928738324265</v>
      </c>
      <c r="Z6" s="342">
        <f>STDEV(X6:X8)</f>
        <v>8.7628327174253881E-2</v>
      </c>
      <c r="AA6" s="325">
        <f t="shared" si="3"/>
        <v>9.0034059930270764</v>
      </c>
      <c r="AB6" s="342">
        <f>AVERAGE(AA6:AA8)</f>
        <v>7.1657324931569617</v>
      </c>
      <c r="AC6" s="342">
        <f>STDEV(AA6:AA8)</f>
        <v>1.8884878781855754</v>
      </c>
    </row>
    <row r="7" spans="1:29" s="137" customFormat="1" ht="21">
      <c r="A7" s="329"/>
      <c r="B7" s="333"/>
      <c r="C7" s="399"/>
      <c r="D7" s="331"/>
      <c r="E7" s="331"/>
      <c r="F7" s="331"/>
      <c r="G7" s="331"/>
      <c r="H7" s="332"/>
      <c r="I7" s="374"/>
      <c r="J7" s="150">
        <v>19</v>
      </c>
      <c r="K7" s="137">
        <v>9.8000000000000007</v>
      </c>
      <c r="L7" s="156">
        <f t="shared" si="0"/>
        <v>25.875726104559057</v>
      </c>
      <c r="M7" s="375"/>
      <c r="N7" s="375"/>
      <c r="O7" s="156">
        <f t="shared" si="5"/>
        <v>1.6694016841651005</v>
      </c>
      <c r="P7" s="320">
        <f t="shared" si="1"/>
        <v>1.8575539199252733</v>
      </c>
      <c r="Q7" s="375"/>
      <c r="R7" s="375"/>
      <c r="S7" s="152">
        <v>4136</v>
      </c>
      <c r="T7" s="154">
        <v>56</v>
      </c>
      <c r="U7" s="15">
        <f t="shared" si="4"/>
        <v>0.98646034816247585</v>
      </c>
      <c r="V7" s="362"/>
      <c r="W7" s="362"/>
      <c r="X7" s="324">
        <f t="shared" si="2"/>
        <v>0.35515702496453483</v>
      </c>
      <c r="Y7" s="342"/>
      <c r="Z7" s="342"/>
      <c r="AA7" s="325">
        <f t="shared" si="3"/>
        <v>5.230232796636261</v>
      </c>
      <c r="AB7" s="342"/>
      <c r="AC7" s="342"/>
    </row>
    <row r="8" spans="1:29" s="137" customFormat="1" ht="21">
      <c r="A8" s="329"/>
      <c r="B8" s="333"/>
      <c r="C8" s="399"/>
      <c r="D8" s="331"/>
      <c r="E8" s="331"/>
      <c r="F8" s="331"/>
      <c r="G8" s="331"/>
      <c r="H8" s="332"/>
      <c r="I8" s="374"/>
      <c r="J8" s="150">
        <v>21</v>
      </c>
      <c r="K8" s="137">
        <v>10.5</v>
      </c>
      <c r="L8" s="156">
        <f t="shared" si="0"/>
        <v>25.083612040133776</v>
      </c>
      <c r="M8" s="375"/>
      <c r="N8" s="375"/>
      <c r="O8" s="156">
        <f t="shared" si="5"/>
        <v>1.6182975509763726</v>
      </c>
      <c r="P8" s="320">
        <f t="shared" si="1"/>
        <v>1.8006900244173565</v>
      </c>
      <c r="Q8" s="375"/>
      <c r="R8" s="375"/>
      <c r="S8" s="152">
        <v>4169</v>
      </c>
      <c r="T8" s="154">
        <v>40.799999999999997</v>
      </c>
      <c r="U8" s="15">
        <f t="shared" si="4"/>
        <v>0.99021348045094748</v>
      </c>
      <c r="V8" s="362"/>
      <c r="W8" s="362"/>
      <c r="X8" s="324">
        <f t="shared" si="2"/>
        <v>0.24790741030896349</v>
      </c>
      <c r="Y8" s="342"/>
      <c r="Z8" s="342"/>
      <c r="AA8" s="325">
        <f t="shared" si="3"/>
        <v>7.2635586898075459</v>
      </c>
      <c r="AB8" s="342"/>
      <c r="AC8" s="342"/>
    </row>
    <row r="9" spans="1:29" s="137" customFormat="1" ht="21" customHeight="1">
      <c r="A9" s="329"/>
      <c r="B9" s="333"/>
      <c r="C9" s="399"/>
      <c r="D9" s="331"/>
      <c r="E9" s="331"/>
      <c r="F9" s="331"/>
      <c r="G9" s="331"/>
      <c r="H9" s="332"/>
      <c r="I9" s="371" t="s">
        <v>61</v>
      </c>
      <c r="J9" s="150">
        <v>18</v>
      </c>
      <c r="K9" s="26">
        <v>12.3</v>
      </c>
      <c r="L9" s="156">
        <f t="shared" si="0"/>
        <v>34.280936454849488</v>
      </c>
      <c r="M9" s="337">
        <f>AVERAGE(L9:L11)</f>
        <v>33.234285224251771</v>
      </c>
      <c r="N9" s="337">
        <f>STDEV(L9:L11)</f>
        <v>0.92795821194070482</v>
      </c>
      <c r="O9" s="156">
        <f t="shared" si="5"/>
        <v>2.211673319667709</v>
      </c>
      <c r="P9" s="320">
        <f t="shared" si="1"/>
        <v>2.4609430333703868</v>
      </c>
      <c r="Q9" s="337">
        <f t="shared" ref="Q9" si="7">AVERAGE(P9:P11)</f>
        <v>2.3858065487617925</v>
      </c>
      <c r="R9" s="337">
        <f t="shared" ref="R9" si="8">STDEV(P9:P11)</f>
        <v>6.6615808466669424E-2</v>
      </c>
      <c r="S9" s="26">
        <v>4051</v>
      </c>
      <c r="T9" s="27">
        <v>34.200000000000003</v>
      </c>
      <c r="U9" s="155">
        <f t="shared" si="4"/>
        <v>0.99155764008886704</v>
      </c>
      <c r="V9" s="359">
        <f>AVERAGE(U9:U11)</f>
        <v>0.98849380446062407</v>
      </c>
      <c r="W9" s="359">
        <f>STDEV(U9:U11)</f>
        <v>2.8601595818748844E-3</v>
      </c>
      <c r="X9" s="324">
        <f t="shared" si="2"/>
        <v>0.2918761269557445</v>
      </c>
      <c r="Y9" s="351">
        <f>AVERAGE(X9:X11)</f>
        <v>0.38554532509237949</v>
      </c>
      <c r="Z9" s="351">
        <f>STDEV(X9:X11)</f>
        <v>8.9785355396228533E-2</v>
      </c>
      <c r="AA9" s="325">
        <f t="shared" si="3"/>
        <v>8.431463919430195</v>
      </c>
      <c r="AB9" s="351">
        <f>AVERAGE(AA9:AA11)</f>
        <v>6.4580652857123582</v>
      </c>
      <c r="AC9" s="351">
        <f>STDEV(AA9:AA11)</f>
        <v>1.7682816365332703</v>
      </c>
    </row>
    <row r="10" spans="1:29" s="137" customFormat="1" ht="21">
      <c r="A10" s="329"/>
      <c r="B10" s="333"/>
      <c r="C10" s="399"/>
      <c r="D10" s="331"/>
      <c r="E10" s="331"/>
      <c r="F10" s="331"/>
      <c r="G10" s="331"/>
      <c r="H10" s="332"/>
      <c r="I10" s="371"/>
      <c r="J10" s="150">
        <v>25</v>
      </c>
      <c r="K10" s="137">
        <v>16.399999999999999</v>
      </c>
      <c r="L10" s="156">
        <f t="shared" si="0"/>
        <v>32.909698996655507</v>
      </c>
      <c r="M10" s="337"/>
      <c r="N10" s="337"/>
      <c r="O10" s="156">
        <f t="shared" si="5"/>
        <v>2.1232063868810003</v>
      </c>
      <c r="P10" s="320">
        <f t="shared" si="1"/>
        <v>2.3625053120355712</v>
      </c>
      <c r="Q10" s="337"/>
      <c r="R10" s="337"/>
      <c r="S10" s="137">
        <v>4211</v>
      </c>
      <c r="T10" s="139">
        <v>59.4</v>
      </c>
      <c r="U10" s="155">
        <f t="shared" si="4"/>
        <v>0.98589408691522218</v>
      </c>
      <c r="V10" s="359"/>
      <c r="W10" s="359"/>
      <c r="X10" s="324">
        <f t="shared" si="2"/>
        <v>0.47086331062754688</v>
      </c>
      <c r="Y10" s="351"/>
      <c r="Z10" s="351"/>
      <c r="AA10" s="325">
        <f t="shared" si="3"/>
        <v>5.0173909470392228</v>
      </c>
      <c r="AB10" s="351"/>
      <c r="AC10" s="351"/>
    </row>
    <row r="11" spans="1:29" s="137" customFormat="1" ht="21">
      <c r="A11" s="329"/>
      <c r="B11" s="333"/>
      <c r="C11" s="399"/>
      <c r="D11" s="331"/>
      <c r="E11" s="331"/>
      <c r="F11" s="331"/>
      <c r="G11" s="331"/>
      <c r="H11" s="332"/>
      <c r="I11" s="371"/>
      <c r="J11" s="150">
        <v>52</v>
      </c>
      <c r="K11" s="137">
        <v>33.700000000000003</v>
      </c>
      <c r="L11" s="156">
        <f t="shared" si="0"/>
        <v>32.512220221250317</v>
      </c>
      <c r="M11" s="337"/>
      <c r="N11" s="337"/>
      <c r="O11" s="156">
        <f t="shared" si="5"/>
        <v>2.0975625949193755</v>
      </c>
      <c r="P11" s="320">
        <f t="shared" si="1"/>
        <v>2.3339713008794196</v>
      </c>
      <c r="Q11" s="337"/>
      <c r="R11" s="337"/>
      <c r="S11" s="137">
        <v>4177</v>
      </c>
      <c r="T11" s="139">
        <v>50</v>
      </c>
      <c r="U11" s="155">
        <f t="shared" si="4"/>
        <v>0.9880296863777831</v>
      </c>
      <c r="V11" s="359"/>
      <c r="W11" s="359"/>
      <c r="X11" s="324">
        <f t="shared" si="2"/>
        <v>0.39389653769384703</v>
      </c>
      <c r="Y11" s="351"/>
      <c r="Z11" s="351"/>
      <c r="AA11" s="325">
        <f t="shared" si="3"/>
        <v>5.9253409906676566</v>
      </c>
      <c r="AB11" s="351"/>
      <c r="AC11" s="351"/>
    </row>
    <row r="12" spans="1:29" s="137" customFormat="1" ht="21">
      <c r="A12" s="329"/>
      <c r="B12" s="333"/>
      <c r="C12" s="399"/>
      <c r="D12" s="331"/>
      <c r="E12" s="331"/>
      <c r="F12" s="331"/>
      <c r="G12" s="331"/>
      <c r="H12" s="332"/>
      <c r="I12" s="368" t="s">
        <v>93</v>
      </c>
      <c r="J12" s="150">
        <v>10</v>
      </c>
      <c r="K12" s="26">
        <v>6.4</v>
      </c>
      <c r="L12" s="156">
        <f t="shared" si="0"/>
        <v>32.10702341137123</v>
      </c>
      <c r="M12" s="338">
        <f>AVERAGE(L12:L14)</f>
        <v>33.361204013377922</v>
      </c>
      <c r="N12" s="338">
        <f>STDEV(L12:L14)</f>
        <v>1.1494755087681863</v>
      </c>
      <c r="O12" s="156">
        <f t="shared" si="5"/>
        <v>2.071420865249757</v>
      </c>
      <c r="P12" s="320">
        <f t="shared" si="1"/>
        <v>2.304883231254216</v>
      </c>
      <c r="Q12" s="338">
        <f t="shared" ref="Q12" si="9">AVERAGE(P12:P14)</f>
        <v>2.3949177324750841</v>
      </c>
      <c r="R12" s="338">
        <f t="shared" ref="R12" si="10">STDEV(P12:P14)</f>
        <v>8.2517983400444209E-2</v>
      </c>
      <c r="S12" s="26">
        <v>4045</v>
      </c>
      <c r="T12" s="27">
        <v>51.6</v>
      </c>
      <c r="U12" s="155">
        <f t="shared" si="4"/>
        <v>0.98724351050679859</v>
      </c>
      <c r="V12" s="360">
        <f>AVERAGE(U12:U14)</f>
        <v>0.98856351885966243</v>
      </c>
      <c r="W12" s="360">
        <f>STDEV(U12:U14)</f>
        <v>1.5433278285526496E-3</v>
      </c>
      <c r="X12" s="324">
        <f t="shared" si="2"/>
        <v>0.41486512947031084</v>
      </c>
      <c r="Y12" s="340">
        <f>AVERAGE(X12:X14)</f>
        <v>0.38489057482543387</v>
      </c>
      <c r="Z12" s="340">
        <f>STDEV(X12:X14)</f>
        <v>4.1137737604479169E-2</v>
      </c>
      <c r="AA12" s="325">
        <f t="shared" si="3"/>
        <v>5.5557410529948177</v>
      </c>
      <c r="AB12" s="340">
        <f>AVERAGE(AA12:AA14)</f>
        <v>6.2865505134307194</v>
      </c>
      <c r="AC12" s="340">
        <f>STDEV(AA12:AA14)</f>
        <v>0.90502006424613879</v>
      </c>
    </row>
    <row r="13" spans="1:29" s="137" customFormat="1" ht="21">
      <c r="A13" s="329"/>
      <c r="B13" s="333"/>
      <c r="C13" s="399"/>
      <c r="D13" s="331"/>
      <c r="E13" s="331"/>
      <c r="F13" s="331"/>
      <c r="G13" s="331"/>
      <c r="H13" s="332"/>
      <c r="I13" s="368"/>
      <c r="J13" s="150">
        <v>20</v>
      </c>
      <c r="K13" s="26">
        <v>13.7</v>
      </c>
      <c r="L13" s="156">
        <f t="shared" si="0"/>
        <v>34.364548494983268</v>
      </c>
      <c r="M13" s="338"/>
      <c r="N13" s="338"/>
      <c r="O13" s="156">
        <f t="shared" si="5"/>
        <v>2.2170676448376301</v>
      </c>
      <c r="P13" s="320">
        <f t="shared" si="1"/>
        <v>2.4669453334517781</v>
      </c>
      <c r="Q13" s="338"/>
      <c r="R13" s="338"/>
      <c r="S13" s="26">
        <v>4148</v>
      </c>
      <c r="T13" s="27">
        <v>40.4</v>
      </c>
      <c r="U13" s="155">
        <f t="shared" si="4"/>
        <v>0.99026036644165871</v>
      </c>
      <c r="V13" s="360"/>
      <c r="W13" s="360"/>
      <c r="X13" s="324">
        <f t="shared" si="2"/>
        <v>0.33799000856882344</v>
      </c>
      <c r="Y13" s="340"/>
      <c r="Z13" s="340"/>
      <c r="AA13" s="325">
        <f t="shared" si="3"/>
        <v>7.2988705905767768</v>
      </c>
      <c r="AB13" s="340"/>
      <c r="AC13" s="340"/>
    </row>
    <row r="14" spans="1:29" s="137" customFormat="1" ht="21">
      <c r="A14" s="329"/>
      <c r="B14" s="333"/>
      <c r="C14" s="399"/>
      <c r="D14" s="331"/>
      <c r="E14" s="331"/>
      <c r="F14" s="331"/>
      <c r="G14" s="331"/>
      <c r="H14" s="332"/>
      <c r="I14" s="368"/>
      <c r="J14" s="150">
        <v>20</v>
      </c>
      <c r="K14" s="26">
        <v>13.4</v>
      </c>
      <c r="L14" s="156">
        <f t="shared" si="0"/>
        <v>33.61204013377926</v>
      </c>
      <c r="M14" s="338"/>
      <c r="N14" s="338"/>
      <c r="O14" s="156">
        <f t="shared" si="5"/>
        <v>2.1685187183083392</v>
      </c>
      <c r="P14" s="320">
        <f t="shared" si="1"/>
        <v>2.4129246327192577</v>
      </c>
      <c r="Q14" s="338"/>
      <c r="R14" s="338"/>
      <c r="S14" s="26">
        <v>4114</v>
      </c>
      <c r="T14" s="27">
        <v>48.6</v>
      </c>
      <c r="U14" s="155">
        <f t="shared" si="4"/>
        <v>0.98818667963052997</v>
      </c>
      <c r="V14" s="360"/>
      <c r="W14" s="360"/>
      <c r="X14" s="324">
        <f t="shared" si="2"/>
        <v>0.40181658643716739</v>
      </c>
      <c r="Y14" s="340"/>
      <c r="Z14" s="340"/>
      <c r="AA14" s="325">
        <f t="shared" si="3"/>
        <v>6.0050398967205654</v>
      </c>
      <c r="AB14" s="340"/>
      <c r="AC14" s="340"/>
    </row>
    <row r="15" spans="1:29" s="137" customFormat="1" ht="21">
      <c r="A15" s="329"/>
      <c r="B15" s="333"/>
      <c r="C15" s="399"/>
      <c r="D15" s="331"/>
      <c r="E15" s="331"/>
      <c r="F15" s="331"/>
      <c r="G15" s="331"/>
      <c r="H15" s="332"/>
      <c r="I15" s="334" t="s">
        <v>54</v>
      </c>
      <c r="J15" s="150">
        <v>40</v>
      </c>
      <c r="K15" s="26">
        <v>27</v>
      </c>
      <c r="L15" s="156">
        <f t="shared" si="0"/>
        <v>33.862876254180598</v>
      </c>
      <c r="M15" s="326">
        <f>AVERAGE(L15:L17)</f>
        <v>33.61204013377926</v>
      </c>
      <c r="N15" s="326">
        <f>STDEV(L15:L17)</f>
        <v>0.25083612040133829</v>
      </c>
      <c r="O15" s="156">
        <f t="shared" si="5"/>
        <v>2.184701693818103</v>
      </c>
      <c r="P15" s="320">
        <f t="shared" si="1"/>
        <v>2.4309315329634313</v>
      </c>
      <c r="Q15" s="326">
        <f t="shared" ref="Q15" si="11">AVERAGE(P15:P17)</f>
        <v>2.4129246327192582</v>
      </c>
      <c r="R15" s="326">
        <f t="shared" ref="R15" si="12">STDEV(P15:P17)</f>
        <v>1.8006900244173618E-2</v>
      </c>
      <c r="S15" s="26">
        <v>4109</v>
      </c>
      <c r="T15" s="27">
        <v>25</v>
      </c>
      <c r="U15" s="155">
        <f t="shared" si="4"/>
        <v>0.99391579459722557</v>
      </c>
      <c r="V15" s="366">
        <f>AVERAGE(U15:U17)</f>
        <v>0.99112653611631529</v>
      </c>
      <c r="W15" s="366">
        <f>STDEV(U15:U17)</f>
        <v>2.6834740144968455E-3</v>
      </c>
      <c r="X15" s="324">
        <f t="shared" si="2"/>
        <v>0.20728988892128219</v>
      </c>
      <c r="Y15" s="352">
        <f>AVERAGE(X15:X17)</f>
        <v>0.30063565721747931</v>
      </c>
      <c r="Z15" s="352">
        <f>STDEV(X15:X17)</f>
        <v>8.960571593879664E-2</v>
      </c>
      <c r="AA15" s="325">
        <f t="shared" si="3"/>
        <v>11.727207465900912</v>
      </c>
      <c r="AB15" s="352">
        <f>AVERAGE(AA15:AA17)</f>
        <v>8.5832715442768119</v>
      </c>
      <c r="AC15" s="352">
        <f>STDEV(AA15:AA17)</f>
        <v>2.8395921799640904</v>
      </c>
    </row>
    <row r="16" spans="1:29" s="137" customFormat="1" ht="21">
      <c r="A16" s="329"/>
      <c r="B16" s="333"/>
      <c r="C16" s="399"/>
      <c r="D16" s="331"/>
      <c r="E16" s="331"/>
      <c r="F16" s="331"/>
      <c r="G16" s="331"/>
      <c r="H16" s="332"/>
      <c r="I16" s="334"/>
      <c r="J16" s="167">
        <v>20</v>
      </c>
      <c r="K16" s="26">
        <v>13.4</v>
      </c>
      <c r="L16" s="156">
        <f t="shared" si="0"/>
        <v>33.61204013377926</v>
      </c>
      <c r="M16" s="326"/>
      <c r="N16" s="326"/>
      <c r="O16" s="156">
        <f t="shared" si="5"/>
        <v>2.1685187183083392</v>
      </c>
      <c r="P16" s="320">
        <f t="shared" si="1"/>
        <v>2.4129246327192577</v>
      </c>
      <c r="Q16" s="326"/>
      <c r="R16" s="326"/>
      <c r="S16" s="26">
        <v>4330</v>
      </c>
      <c r="T16" s="27">
        <v>39.4</v>
      </c>
      <c r="U16" s="28">
        <f>(S16-T16)/S16</f>
        <v>0.99090069284064675</v>
      </c>
      <c r="V16" s="366"/>
      <c r="W16" s="366"/>
      <c r="X16" s="324">
        <f t="shared" si="2"/>
        <v>0.308654822465596</v>
      </c>
      <c r="Y16" s="352"/>
      <c r="Z16" s="352"/>
      <c r="AA16" s="325">
        <f t="shared" si="3"/>
        <v>7.8175504061279089</v>
      </c>
      <c r="AB16" s="352"/>
      <c r="AC16" s="352"/>
    </row>
    <row r="17" spans="1:29" s="137" customFormat="1" ht="21">
      <c r="A17" s="329"/>
      <c r="B17" s="333"/>
      <c r="C17" s="399"/>
      <c r="D17" s="331"/>
      <c r="E17" s="331"/>
      <c r="F17" s="331"/>
      <c r="G17" s="331"/>
      <c r="H17" s="332"/>
      <c r="I17" s="334"/>
      <c r="J17" s="174">
        <v>20</v>
      </c>
      <c r="K17" s="164">
        <v>13.3</v>
      </c>
      <c r="L17" s="156">
        <f t="shared" si="0"/>
        <v>33.361204013377922</v>
      </c>
      <c r="M17" s="326"/>
      <c r="N17" s="326"/>
      <c r="O17" s="175">
        <f>(K17/1000)/(11.96*0.0001*J17/60)/15.5</f>
        <v>2.1523357427985754</v>
      </c>
      <c r="P17" s="320">
        <f t="shared" si="1"/>
        <v>2.3949177324750841</v>
      </c>
      <c r="Q17" s="326"/>
      <c r="R17" s="326"/>
      <c r="S17" s="164">
        <v>4127</v>
      </c>
      <c r="T17" s="165">
        <v>47.2</v>
      </c>
      <c r="U17" s="166">
        <f>(S17-T17)/S17</f>
        <v>0.98856312091107346</v>
      </c>
      <c r="V17" s="366"/>
      <c r="W17" s="366"/>
      <c r="X17" s="324">
        <f t="shared" si="2"/>
        <v>0.38596226026555974</v>
      </c>
      <c r="Y17" s="352"/>
      <c r="Z17" s="352"/>
      <c r="AA17" s="325">
        <f t="shared" si="3"/>
        <v>6.2050567608016154</v>
      </c>
      <c r="AB17" s="352"/>
      <c r="AC17" s="352"/>
    </row>
    <row r="18" spans="1:29" s="137" customFormat="1" ht="21">
      <c r="A18" s="329"/>
      <c r="B18" s="333"/>
      <c r="C18" s="399"/>
      <c r="D18" s="331"/>
      <c r="E18" s="331"/>
      <c r="F18" s="331"/>
      <c r="G18" s="331"/>
      <c r="H18" s="332"/>
      <c r="I18" s="335" t="s">
        <v>55</v>
      </c>
      <c r="J18" s="153">
        <v>21</v>
      </c>
      <c r="K18" s="152">
        <v>12.8</v>
      </c>
      <c r="L18" s="156">
        <f t="shared" si="0"/>
        <v>30.578117534639269</v>
      </c>
      <c r="M18" s="327">
        <f>AVERAGE(L18:L20)</f>
        <v>32.099060359929922</v>
      </c>
      <c r="N18" s="327">
        <f>STDEV(L18:L20)</f>
        <v>1.4094769758830081</v>
      </c>
      <c r="O18" s="160">
        <f t="shared" si="5"/>
        <v>1.97278177642834</v>
      </c>
      <c r="P18" s="320">
        <f t="shared" si="1"/>
        <v>2.1951268869087772</v>
      </c>
      <c r="Q18" s="327">
        <f t="shared" ref="Q18" si="13">AVERAGE(P18:P20)</f>
        <v>2.3043115836274168</v>
      </c>
      <c r="R18" s="327">
        <f t="shared" ref="R18" si="14">STDEV(P18:P20)</f>
        <v>0.10118284105405664</v>
      </c>
      <c r="S18" s="152">
        <v>4185</v>
      </c>
      <c r="T18" s="154">
        <v>87.2</v>
      </c>
      <c r="U18" s="15">
        <f t="shared" ref="U18:U23" si="15">(S18-T18)/S18</f>
        <v>0.97916367980884111</v>
      </c>
      <c r="V18" s="369">
        <f>AVERAGE(U18:U20)</f>
        <v>0.97948537360370125</v>
      </c>
      <c r="W18" s="369">
        <f>STDEV(U18:U20)</f>
        <v>5.4424430737740623E-3</v>
      </c>
      <c r="X18" s="324">
        <f t="shared" si="2"/>
        <v>0.65069350603263654</v>
      </c>
      <c r="Y18" s="353">
        <f>AVERAGE(X18:X20)</f>
        <v>0.67462136504630965</v>
      </c>
      <c r="Z18" s="353">
        <f>STDEV(X18:X20)</f>
        <v>0.19763419981760541</v>
      </c>
      <c r="AA18" s="325">
        <f t="shared" si="3"/>
        <v>3.3735189710018054</v>
      </c>
      <c r="AB18" s="353">
        <f>AVERAGE(AA18:AA20)</f>
        <v>3.6085237007342612</v>
      </c>
      <c r="AC18" s="353">
        <f>STDEV(AA18:AA20)</f>
        <v>1.0343937898080759</v>
      </c>
    </row>
    <row r="19" spans="1:29" s="137" customFormat="1" ht="21">
      <c r="A19" s="329"/>
      <c r="B19" s="333"/>
      <c r="C19" s="399"/>
      <c r="D19" s="331"/>
      <c r="E19" s="331"/>
      <c r="F19" s="331"/>
      <c r="G19" s="331"/>
      <c r="H19" s="332"/>
      <c r="I19" s="335"/>
      <c r="J19" s="153">
        <v>20</v>
      </c>
      <c r="K19" s="152">
        <v>13.3</v>
      </c>
      <c r="L19" s="156">
        <f t="shared" si="0"/>
        <v>33.361204013377922</v>
      </c>
      <c r="M19" s="327"/>
      <c r="N19" s="327"/>
      <c r="O19" s="160">
        <f t="shared" si="5"/>
        <v>2.1523357427985754</v>
      </c>
      <c r="P19" s="320">
        <f t="shared" si="1"/>
        <v>2.3949177324750841</v>
      </c>
      <c r="Q19" s="327"/>
      <c r="R19" s="327"/>
      <c r="S19" s="152">
        <v>4087</v>
      </c>
      <c r="T19" s="154">
        <v>105.4</v>
      </c>
      <c r="U19" s="15">
        <f t="shared" si="15"/>
        <v>0.97421091264986537</v>
      </c>
      <c r="V19" s="369"/>
      <c r="W19" s="369"/>
      <c r="X19" s="324">
        <f t="shared" si="2"/>
        <v>0.88313012432440074</v>
      </c>
      <c r="Y19" s="353"/>
      <c r="Z19" s="353"/>
      <c r="AA19" s="325">
        <f t="shared" si="3"/>
        <v>2.7118514775013578</v>
      </c>
      <c r="AB19" s="353"/>
      <c r="AC19" s="353"/>
    </row>
    <row r="20" spans="1:29" s="137" customFormat="1" ht="21">
      <c r="A20" s="329"/>
      <c r="B20" s="333"/>
      <c r="C20" s="399"/>
      <c r="D20" s="331"/>
      <c r="E20" s="331"/>
      <c r="F20" s="331"/>
      <c r="G20" s="331"/>
      <c r="H20" s="332"/>
      <c r="I20" s="335"/>
      <c r="J20" s="153">
        <v>20</v>
      </c>
      <c r="K20" s="152">
        <v>12.9</v>
      </c>
      <c r="L20" s="156">
        <f t="shared" si="0"/>
        <v>32.357859531772569</v>
      </c>
      <c r="M20" s="327"/>
      <c r="N20" s="327"/>
      <c r="O20" s="160">
        <f t="shared" si="5"/>
        <v>2.0876038407595208</v>
      </c>
      <c r="P20" s="320">
        <f t="shared" si="1"/>
        <v>2.3228901314983896</v>
      </c>
      <c r="Q20" s="327"/>
      <c r="R20" s="327"/>
      <c r="S20" s="152">
        <v>4109</v>
      </c>
      <c r="T20" s="154">
        <v>61.3</v>
      </c>
      <c r="U20" s="15">
        <f t="shared" si="15"/>
        <v>0.98508152835239715</v>
      </c>
      <c r="V20" s="369"/>
      <c r="W20" s="369"/>
      <c r="X20" s="324">
        <f t="shared" si="2"/>
        <v>0.49004046478189178</v>
      </c>
      <c r="Y20" s="353"/>
      <c r="Z20" s="353"/>
      <c r="AA20" s="325">
        <f t="shared" si="3"/>
        <v>4.7402006536996213</v>
      </c>
      <c r="AB20" s="353"/>
      <c r="AC20" s="353"/>
    </row>
    <row r="21" spans="1:29" s="137" customFormat="1" ht="21">
      <c r="A21" s="329"/>
      <c r="B21" s="333"/>
      <c r="C21" s="399"/>
      <c r="D21" s="331"/>
      <c r="E21" s="331"/>
      <c r="F21" s="331"/>
      <c r="G21" s="331"/>
      <c r="H21" s="332"/>
      <c r="I21" s="367" t="s">
        <v>44</v>
      </c>
      <c r="J21" s="150">
        <v>28</v>
      </c>
      <c r="K21" s="137">
        <v>19.2</v>
      </c>
      <c r="L21" s="156">
        <f t="shared" si="0"/>
        <v>34.400382226469176</v>
      </c>
      <c r="M21" s="328">
        <f>AVERAGE(L21:L23)</f>
        <v>34.878165312947921</v>
      </c>
      <c r="N21" s="328">
        <f>STDEV(L21:L23)</f>
        <v>2.0489041225410007</v>
      </c>
      <c r="O21" s="156">
        <f t="shared" si="5"/>
        <v>2.2193794984818824</v>
      </c>
      <c r="P21" s="320">
        <f t="shared" si="1"/>
        <v>2.4695177477723744</v>
      </c>
      <c r="Q21" s="328">
        <f t="shared" ref="Q21" si="16">AVERAGE(P21:P23)</f>
        <v>2.5038166053803241</v>
      </c>
      <c r="R21" s="328">
        <f>STDEV(P21:P23)</f>
        <v>0.14708572308262741</v>
      </c>
      <c r="S21" s="137">
        <v>4120</v>
      </c>
      <c r="T21" s="139">
        <v>43</v>
      </c>
      <c r="U21" s="140">
        <f t="shared" si="15"/>
        <v>0.98956310679611648</v>
      </c>
      <c r="V21" s="365">
        <f>AVERAGE(U21:U23)</f>
        <v>0.98976480989638527</v>
      </c>
      <c r="W21" s="365">
        <f>STDEV(U21:U23)</f>
        <v>1.0131790557699749E-3</v>
      </c>
      <c r="X21" s="324">
        <f t="shared" si="2"/>
        <v>0.36281982725979361</v>
      </c>
      <c r="Y21" s="349">
        <f>AVERAGE(X21:X23)</f>
        <v>0.35928921745564751</v>
      </c>
      <c r="Z21" s="349">
        <f>STDEV(X21:X23)</f>
        <v>1.5525743964799221E-2</v>
      </c>
      <c r="AA21" s="325">
        <f t="shared" si="3"/>
        <v>6.806457536853685</v>
      </c>
      <c r="AB21" s="349">
        <f>AVERAGE(AA21:AA23)</f>
        <v>6.9896004945831853</v>
      </c>
      <c r="AC21" s="349">
        <f>STDEV(AA21:AA23)</f>
        <v>0.72204309435101</v>
      </c>
    </row>
    <row r="22" spans="1:29" s="137" customFormat="1" ht="21">
      <c r="A22" s="329"/>
      <c r="B22" s="333"/>
      <c r="C22" s="399"/>
      <c r="D22" s="331"/>
      <c r="E22" s="331"/>
      <c r="F22" s="331"/>
      <c r="G22" s="331"/>
      <c r="H22" s="332"/>
      <c r="I22" s="367"/>
      <c r="J22" s="150">
        <v>20</v>
      </c>
      <c r="K22" s="137">
        <v>14.8</v>
      </c>
      <c r="L22" s="156">
        <f t="shared" si="0"/>
        <v>37.123745819397989</v>
      </c>
      <c r="M22" s="328"/>
      <c r="N22" s="328"/>
      <c r="O22" s="156">
        <f t="shared" si="5"/>
        <v>2.3950803754450316</v>
      </c>
      <c r="P22" s="320">
        <f t="shared" si="1"/>
        <v>2.6650212361376875</v>
      </c>
      <c r="Q22" s="328"/>
      <c r="R22" s="328"/>
      <c r="S22" s="137">
        <v>4203</v>
      </c>
      <c r="T22" s="139">
        <v>38.4</v>
      </c>
      <c r="U22" s="140">
        <f t="shared" si="15"/>
        <v>0.99086366880799437</v>
      </c>
      <c r="V22" s="365"/>
      <c r="W22" s="365"/>
      <c r="X22" s="324">
        <f t="shared" si="2"/>
        <v>0.34230222337435884</v>
      </c>
      <c r="Y22" s="349"/>
      <c r="Z22" s="349"/>
      <c r="AA22" s="325">
        <f t="shared" si="3"/>
        <v>7.7855796841351124</v>
      </c>
      <c r="AB22" s="349"/>
      <c r="AC22" s="349"/>
    </row>
    <row r="23" spans="1:29" s="137" customFormat="1" ht="21">
      <c r="A23" s="329"/>
      <c r="B23" s="333"/>
      <c r="C23" s="399"/>
      <c r="D23" s="331"/>
      <c r="E23" s="331"/>
      <c r="F23" s="331"/>
      <c r="G23" s="331"/>
      <c r="H23" s="332"/>
      <c r="I23" s="367"/>
      <c r="J23" s="150">
        <v>30</v>
      </c>
      <c r="K23" s="137">
        <v>19.8</v>
      </c>
      <c r="L23" s="156">
        <f t="shared" si="0"/>
        <v>33.110367892976583</v>
      </c>
      <c r="M23" s="328"/>
      <c r="N23" s="328"/>
      <c r="O23" s="156">
        <f t="shared" si="5"/>
        <v>2.1361527672888116</v>
      </c>
      <c r="P23" s="320">
        <f t="shared" si="1"/>
        <v>2.3769108322309105</v>
      </c>
      <c r="Q23" s="328"/>
      <c r="R23" s="328"/>
      <c r="S23" s="137">
        <v>4186</v>
      </c>
      <c r="T23" s="139">
        <v>46.6</v>
      </c>
      <c r="U23" s="140">
        <f t="shared" si="15"/>
        <v>0.98886765408504529</v>
      </c>
      <c r="V23" s="365"/>
      <c r="W23" s="365"/>
      <c r="X23" s="324">
        <f t="shared" si="2"/>
        <v>0.37274560173279009</v>
      </c>
      <c r="Y23" s="349"/>
      <c r="Z23" s="349"/>
      <c r="AA23" s="325">
        <f t="shared" si="3"/>
        <v>6.3767642627607586</v>
      </c>
      <c r="AB23" s="349"/>
      <c r="AC23" s="349"/>
    </row>
    <row r="24" spans="1:29" s="137" customFormat="1" ht="21">
      <c r="A24" s="358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58"/>
      <c r="AC24" s="358"/>
    </row>
    <row r="26" spans="1:29" ht="26">
      <c r="A26" s="176" t="s">
        <v>84</v>
      </c>
      <c r="B26" s="169" t="s">
        <v>83</v>
      </c>
      <c r="C26" s="169" t="s">
        <v>82</v>
      </c>
      <c r="D26" s="169" t="s">
        <v>78</v>
      </c>
      <c r="E26" s="176" t="s">
        <v>79</v>
      </c>
    </row>
    <row r="27" spans="1:29" ht="26">
      <c r="A27" s="176">
        <v>4</v>
      </c>
      <c r="B27" s="170">
        <v>1.07</v>
      </c>
      <c r="C27" s="169">
        <v>0.91500000000000004</v>
      </c>
      <c r="D27" s="170">
        <v>1.52</v>
      </c>
      <c r="E27" s="170">
        <v>0.76</v>
      </c>
    </row>
    <row r="28" spans="1:29" ht="26">
      <c r="A28" s="176">
        <v>6.3</v>
      </c>
      <c r="B28" s="170">
        <v>2.14</v>
      </c>
      <c r="C28" s="169">
        <v>0.98799999999999999</v>
      </c>
      <c r="D28" s="170">
        <v>0.39</v>
      </c>
      <c r="E28" s="170">
        <v>5.8</v>
      </c>
    </row>
    <row r="29" spans="1:29" ht="26">
      <c r="A29" s="176">
        <v>9.3000000000000007</v>
      </c>
      <c r="B29" s="170">
        <v>2.15</v>
      </c>
      <c r="C29" s="169">
        <v>0.98899999999999999</v>
      </c>
      <c r="D29" s="170">
        <v>0.38</v>
      </c>
      <c r="E29" s="170">
        <v>5.65</v>
      </c>
    </row>
    <row r="30" spans="1:29" ht="26">
      <c r="A30" s="176">
        <v>10.3</v>
      </c>
      <c r="B30" s="170">
        <v>2.17</v>
      </c>
      <c r="C30" s="169">
        <v>0.99099999999999999</v>
      </c>
      <c r="D30" s="170">
        <v>0.26</v>
      </c>
      <c r="E30" s="170">
        <v>7.71</v>
      </c>
    </row>
    <row r="31" spans="1:29" ht="26">
      <c r="A31" s="176">
        <v>12.5</v>
      </c>
      <c r="B31" s="170">
        <v>2.25</v>
      </c>
      <c r="C31" s="169">
        <v>0.99</v>
      </c>
      <c r="D31" s="170">
        <v>0.36</v>
      </c>
      <c r="E31" s="170">
        <v>6.28</v>
      </c>
    </row>
    <row r="32" spans="1:29" ht="21">
      <c r="E32" s="82"/>
    </row>
    <row r="33" spans="1:5" ht="21">
      <c r="E33" s="82"/>
    </row>
    <row r="34" spans="1:5" ht="21">
      <c r="A34" s="159"/>
    </row>
  </sheetData>
  <mergeCells count="112">
    <mergeCell ref="I6:I8"/>
    <mergeCell ref="L1:L2"/>
    <mergeCell ref="I18:I20"/>
    <mergeCell ref="I15:I17"/>
    <mergeCell ref="I12:I14"/>
    <mergeCell ref="AC1:AC2"/>
    <mergeCell ref="W1:W2"/>
    <mergeCell ref="X1:X2"/>
    <mergeCell ref="Y1:Y2"/>
    <mergeCell ref="M1:M2"/>
    <mergeCell ref="N1:N2"/>
    <mergeCell ref="AB6:AB8"/>
    <mergeCell ref="U1:U2"/>
    <mergeCell ref="AC3:AC5"/>
    <mergeCell ref="V3:V5"/>
    <mergeCell ref="V6:V8"/>
    <mergeCell ref="N9:N11"/>
    <mergeCell ref="M3:M5"/>
    <mergeCell ref="N3:N5"/>
    <mergeCell ref="M6:M8"/>
    <mergeCell ref="Z15:Z17"/>
    <mergeCell ref="V1:V2"/>
    <mergeCell ref="AB3:AB5"/>
    <mergeCell ref="W6:W8"/>
    <mergeCell ref="A3:A5"/>
    <mergeCell ref="B3:B23"/>
    <mergeCell ref="C3:C23"/>
    <mergeCell ref="D3:D23"/>
    <mergeCell ref="E3:E23"/>
    <mergeCell ref="A12:A14"/>
    <mergeCell ref="T1:T2"/>
    <mergeCell ref="J1:J2"/>
    <mergeCell ref="K1:K2"/>
    <mergeCell ref="O1:O2"/>
    <mergeCell ref="A1:A2"/>
    <mergeCell ref="B1:H1"/>
    <mergeCell ref="I1:I2"/>
    <mergeCell ref="M12:M14"/>
    <mergeCell ref="N12:N14"/>
    <mergeCell ref="A6:A8"/>
    <mergeCell ref="Q3:Q5"/>
    <mergeCell ref="R3:R5"/>
    <mergeCell ref="M21:M23"/>
    <mergeCell ref="N21:N23"/>
    <mergeCell ref="Q6:Q8"/>
    <mergeCell ref="R6:R8"/>
    <mergeCell ref="N6:N8"/>
    <mergeCell ref="M9:M11"/>
    <mergeCell ref="A9:A11"/>
    <mergeCell ref="I9:I11"/>
    <mergeCell ref="Q9:Q11"/>
    <mergeCell ref="R9:R11"/>
    <mergeCell ref="V9:V11"/>
    <mergeCell ref="W9:W11"/>
    <mergeCell ref="Y9:Y11"/>
    <mergeCell ref="Z9:Z11"/>
    <mergeCell ref="AB9:AB11"/>
    <mergeCell ref="Y6:Y8"/>
    <mergeCell ref="Z6:Z8"/>
    <mergeCell ref="Z1:Z2"/>
    <mergeCell ref="AA1:AA2"/>
    <mergeCell ref="AB1:AB2"/>
    <mergeCell ref="Q1:Q2"/>
    <mergeCell ref="R1:R2"/>
    <mergeCell ref="S1:S2"/>
    <mergeCell ref="W3:W5"/>
    <mergeCell ref="Y3:Y5"/>
    <mergeCell ref="Z3:Z5"/>
    <mergeCell ref="Y12:Y14"/>
    <mergeCell ref="Z12:Z14"/>
    <mergeCell ref="AB12:AB14"/>
    <mergeCell ref="Y18:Y20"/>
    <mergeCell ref="Z18:Z20"/>
    <mergeCell ref="Y15:Y17"/>
    <mergeCell ref="M15:M17"/>
    <mergeCell ref="N15:N17"/>
    <mergeCell ref="M18:M20"/>
    <mergeCell ref="N18:N20"/>
    <mergeCell ref="Q18:Q20"/>
    <mergeCell ref="R18:R20"/>
    <mergeCell ref="V18:V20"/>
    <mergeCell ref="Q15:Q17"/>
    <mergeCell ref="R15:R17"/>
    <mergeCell ref="V15:V17"/>
    <mergeCell ref="W15:W17"/>
    <mergeCell ref="Q12:Q14"/>
    <mergeCell ref="R12:R14"/>
    <mergeCell ref="W12:W14"/>
    <mergeCell ref="A24:AC24"/>
    <mergeCell ref="AB18:AB20"/>
    <mergeCell ref="AC18:AC20"/>
    <mergeCell ref="I21:I23"/>
    <mergeCell ref="Q21:Q23"/>
    <mergeCell ref="R21:R23"/>
    <mergeCell ref="V21:V23"/>
    <mergeCell ref="W21:W23"/>
    <mergeCell ref="Y21:Y23"/>
    <mergeCell ref="Z21:Z23"/>
    <mergeCell ref="AB21:AB23"/>
    <mergeCell ref="W18:W20"/>
    <mergeCell ref="AC21:AC23"/>
    <mergeCell ref="A15:A23"/>
    <mergeCell ref="F3:F23"/>
    <mergeCell ref="G3:G23"/>
    <mergeCell ref="H3:H23"/>
    <mergeCell ref="I3:I5"/>
    <mergeCell ref="AB15:AB17"/>
    <mergeCell ref="AC15:AC17"/>
    <mergeCell ref="AC6:AC8"/>
    <mergeCell ref="AC9:AC11"/>
    <mergeCell ref="AC12:AC14"/>
    <mergeCell ref="V12:V14"/>
  </mergeCells>
  <phoneticPr fontId="11" type="noConversion"/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32"/>
  <sheetViews>
    <sheetView zoomScale="55" zoomScaleNormal="55" workbookViewId="0">
      <selection activeCell="O26" sqref="O26"/>
    </sheetView>
  </sheetViews>
  <sheetFormatPr defaultColWidth="11.25" defaultRowHeight="15.5"/>
  <cols>
    <col min="8" max="8" width="18" customWidth="1"/>
    <col min="9" max="9" width="14.25" customWidth="1"/>
    <col min="10" max="11" width="14.25" style="62" customWidth="1"/>
    <col min="12" max="12" width="15.75" style="62" customWidth="1"/>
    <col min="15" max="15" width="15.75" style="62" customWidth="1"/>
    <col min="21" max="22" width="10.75" style="122"/>
  </cols>
  <sheetData>
    <row r="1" spans="1:28" ht="21" customHeight="1">
      <c r="A1" s="377" t="s">
        <v>60</v>
      </c>
      <c r="B1" s="377" t="s">
        <v>22</v>
      </c>
      <c r="C1" s="377"/>
      <c r="D1" s="377"/>
      <c r="E1" s="377"/>
      <c r="F1" s="377"/>
      <c r="G1" s="377"/>
      <c r="H1" s="377"/>
      <c r="I1" s="378" t="s">
        <v>3</v>
      </c>
      <c r="J1" s="378" t="s">
        <v>33</v>
      </c>
      <c r="K1" s="378" t="s">
        <v>6</v>
      </c>
      <c r="L1" s="376" t="s">
        <v>108</v>
      </c>
      <c r="M1" s="379" t="s">
        <v>11</v>
      </c>
      <c r="N1" s="379" t="s">
        <v>80</v>
      </c>
      <c r="O1" s="376" t="s">
        <v>81</v>
      </c>
      <c r="P1" s="379" t="s">
        <v>11</v>
      </c>
      <c r="Q1" s="379" t="s">
        <v>80</v>
      </c>
      <c r="R1" s="380" t="s">
        <v>8</v>
      </c>
      <c r="S1" s="381" t="s">
        <v>9</v>
      </c>
      <c r="T1" s="382" t="s">
        <v>10</v>
      </c>
      <c r="U1" s="382" t="s">
        <v>11</v>
      </c>
      <c r="V1" s="382" t="s">
        <v>80</v>
      </c>
      <c r="W1" s="376" t="s">
        <v>78</v>
      </c>
      <c r="X1" s="376" t="s">
        <v>11</v>
      </c>
      <c r="Y1" s="376" t="s">
        <v>80</v>
      </c>
      <c r="Z1" s="389" t="s">
        <v>79</v>
      </c>
      <c r="AA1" s="383" t="s">
        <v>11</v>
      </c>
      <c r="AB1" s="383" t="s">
        <v>80</v>
      </c>
    </row>
    <row r="2" spans="1:28" ht="21">
      <c r="A2" s="377"/>
      <c r="B2" s="108" t="s">
        <v>0</v>
      </c>
      <c r="C2" s="109" t="s">
        <v>1</v>
      </c>
      <c r="D2" s="110"/>
      <c r="E2" s="111" t="s">
        <v>5</v>
      </c>
      <c r="F2" s="112" t="s">
        <v>2</v>
      </c>
      <c r="G2" s="113" t="s">
        <v>20</v>
      </c>
      <c r="H2" s="114" t="s">
        <v>15</v>
      </c>
      <c r="I2" s="378"/>
      <c r="J2" s="378"/>
      <c r="K2" s="378"/>
      <c r="L2" s="376"/>
      <c r="M2" s="379"/>
      <c r="N2" s="379"/>
      <c r="O2" s="376"/>
      <c r="P2" s="379"/>
      <c r="Q2" s="379"/>
      <c r="R2" s="380"/>
      <c r="S2" s="381"/>
      <c r="T2" s="382"/>
      <c r="U2" s="382"/>
      <c r="V2" s="382"/>
      <c r="W2" s="376"/>
      <c r="X2" s="376"/>
      <c r="Y2" s="376"/>
      <c r="Z2" s="389"/>
      <c r="AA2" s="383"/>
      <c r="AB2" s="383"/>
    </row>
    <row r="3" spans="1:28" ht="21" customHeight="1">
      <c r="A3" s="330" t="s">
        <v>96</v>
      </c>
      <c r="B3" s="384" t="s">
        <v>65</v>
      </c>
      <c r="C3" s="398" t="s">
        <v>98</v>
      </c>
      <c r="D3" s="386" t="s">
        <v>26</v>
      </c>
      <c r="E3" s="386" t="s">
        <v>63</v>
      </c>
      <c r="F3" s="386" t="s">
        <v>4</v>
      </c>
      <c r="G3" s="386" t="s">
        <v>23</v>
      </c>
      <c r="H3" s="387" t="s">
        <v>87</v>
      </c>
      <c r="I3" s="388" t="s">
        <v>85</v>
      </c>
      <c r="J3" s="134">
        <v>47</v>
      </c>
      <c r="K3" s="134">
        <v>9.1999999999999993</v>
      </c>
      <c r="L3" s="180">
        <f>(K3/1000)/(11.96*0.0001*J3/60)</f>
        <v>9.8199672667757749</v>
      </c>
      <c r="M3" s="355">
        <f>AVERAGE(L3:L5)</f>
        <v>8.832256242061975</v>
      </c>
      <c r="N3" s="355">
        <f>STDEV(L3:L5)</f>
        <v>0.98030366691066451</v>
      </c>
      <c r="O3" s="133">
        <f>(K3/1000)/(11.96*0.0001*J3/60)/15.5</f>
        <v>0.6335462752758565</v>
      </c>
      <c r="P3" s="355">
        <f>AVERAGE(O3:O5)</f>
        <v>0.56982298335883719</v>
      </c>
      <c r="Q3" s="355">
        <f>STDEV(O3:O5)</f>
        <v>6.3245397865204209E-2</v>
      </c>
      <c r="R3" s="135">
        <v>4436</v>
      </c>
      <c r="S3" s="86">
        <v>232</v>
      </c>
      <c r="T3" s="136">
        <f t="shared" ref="T3:T21" si="0">(R3-S3)/R3</f>
        <v>0.94770063119927861</v>
      </c>
      <c r="U3" s="354">
        <f>AVERAGE(T3:T5)</f>
        <v>0.95065962304858809</v>
      </c>
      <c r="V3" s="354">
        <f>STDEV(T3:T5)</f>
        <v>7.845110060643954E-3</v>
      </c>
      <c r="W3" s="82">
        <f>(1/T3-1)*O3*15.5</f>
        <v>0.54192017266698034</v>
      </c>
      <c r="X3" s="355">
        <f>AVERAGE(W3:W5)</f>
        <v>0.45781208920415678</v>
      </c>
      <c r="Y3" s="355">
        <f>STDEV(W3:W5)</f>
        <v>8.5150464748553617E-2</v>
      </c>
      <c r="Z3" s="82">
        <f>O3/W3</f>
        <v>1.1690767519466045</v>
      </c>
      <c r="AA3" s="355">
        <f>AVERAGE(Z3:Z5)</f>
        <v>1.2674429667786626</v>
      </c>
      <c r="AB3" s="355">
        <f>STDEV(Z3:Z5)</f>
        <v>0.23030588494586968</v>
      </c>
    </row>
    <row r="4" spans="1:28" ht="21">
      <c r="A4" s="330"/>
      <c r="B4" s="384"/>
      <c r="C4" s="398"/>
      <c r="D4" s="386"/>
      <c r="E4" s="386"/>
      <c r="F4" s="386"/>
      <c r="G4" s="386"/>
      <c r="H4" s="387"/>
      <c r="I4" s="388"/>
      <c r="J4" s="134">
        <v>33</v>
      </c>
      <c r="K4" s="134">
        <v>5.8</v>
      </c>
      <c r="L4" s="180">
        <f t="shared" ref="L4:L24" si="1">(K4/1000)/(11.96*0.0001*J4/60)</f>
        <v>8.8172696868349014</v>
      </c>
      <c r="M4" s="355"/>
      <c r="N4" s="355"/>
      <c r="O4" s="133">
        <f t="shared" ref="O4:O8" si="2">(K4/1000)/(11.96*0.0001*J4/60)/15.5</f>
        <v>0.56885610882805815</v>
      </c>
      <c r="P4" s="355"/>
      <c r="Q4" s="355"/>
      <c r="R4" s="135">
        <v>4035</v>
      </c>
      <c r="S4" s="86">
        <v>163.19999999999999</v>
      </c>
      <c r="T4" s="136">
        <f t="shared" si="0"/>
        <v>0.95955390334572499</v>
      </c>
      <c r="U4" s="354"/>
      <c r="V4" s="354"/>
      <c r="W4" s="82">
        <f t="shared" ref="W4:W24" si="3">(1/T4-1)*O4*15.5</f>
        <v>0.37165618391741667</v>
      </c>
      <c r="X4" s="355"/>
      <c r="Y4" s="355"/>
      <c r="Z4" s="82">
        <f t="shared" ref="Z4:Z24" si="4">O4/W4</f>
        <v>1.530597722960154</v>
      </c>
      <c r="AA4" s="355"/>
      <c r="AB4" s="355"/>
    </row>
    <row r="5" spans="1:28" ht="21">
      <c r="A5" s="330"/>
      <c r="B5" s="384"/>
      <c r="C5" s="398"/>
      <c r="D5" s="386"/>
      <c r="E5" s="386"/>
      <c r="F5" s="386"/>
      <c r="G5" s="386"/>
      <c r="H5" s="387"/>
      <c r="I5" s="388"/>
      <c r="J5" s="134">
        <v>60</v>
      </c>
      <c r="K5" s="134">
        <v>9.4</v>
      </c>
      <c r="L5" s="180">
        <f t="shared" si="1"/>
        <v>7.8595317725752496</v>
      </c>
      <c r="M5" s="355"/>
      <c r="N5" s="355"/>
      <c r="O5" s="161">
        <f t="shared" si="2"/>
        <v>0.50706656597259669</v>
      </c>
      <c r="P5" s="355"/>
      <c r="Q5" s="355"/>
      <c r="R5" s="135">
        <v>4208</v>
      </c>
      <c r="S5" s="86">
        <v>232.6</v>
      </c>
      <c r="T5" s="168">
        <f t="shared" si="0"/>
        <v>0.94472433460076044</v>
      </c>
      <c r="U5" s="354"/>
      <c r="V5" s="354"/>
      <c r="W5" s="82">
        <f t="shared" si="3"/>
        <v>0.45985991102807316</v>
      </c>
      <c r="X5" s="355"/>
      <c r="Y5" s="355"/>
      <c r="Z5" s="82">
        <f t="shared" si="4"/>
        <v>1.1026544254292296</v>
      </c>
      <c r="AA5" s="355"/>
      <c r="AB5" s="355"/>
    </row>
    <row r="6" spans="1:28" ht="21" customHeight="1">
      <c r="A6" s="330"/>
      <c r="B6" s="384"/>
      <c r="C6" s="398"/>
      <c r="D6" s="386"/>
      <c r="E6" s="386"/>
      <c r="F6" s="386"/>
      <c r="G6" s="386"/>
      <c r="H6" s="387"/>
      <c r="I6" s="390" t="s">
        <v>86</v>
      </c>
      <c r="J6" s="142">
        <v>27</v>
      </c>
      <c r="K6" s="142">
        <v>14.8</v>
      </c>
      <c r="L6" s="180">
        <f t="shared" si="1"/>
        <v>27.49907097733184</v>
      </c>
      <c r="M6" s="375">
        <f>AVERAGE(L6:L8)</f>
        <v>25.59943303281311</v>
      </c>
      <c r="N6" s="375">
        <f>STDEV(L6:L8)</f>
        <v>2.12568398494194</v>
      </c>
      <c r="O6" s="141">
        <f t="shared" si="2"/>
        <v>1.774133611440764</v>
      </c>
      <c r="P6" s="375">
        <f>AVERAGE(O6:O8)</f>
        <v>1.6515763246976201</v>
      </c>
      <c r="Q6" s="375">
        <f>STDEV(O6:O8)</f>
        <v>0.1371409022543188</v>
      </c>
      <c r="R6" s="143">
        <v>4002</v>
      </c>
      <c r="S6" s="86">
        <v>21.6</v>
      </c>
      <c r="T6" s="144">
        <f>(R6-S6)/R6</f>
        <v>0.99460269865067463</v>
      </c>
      <c r="U6" s="362">
        <f>AVERAGE(T6:T8)</f>
        <v>0.99202627580545233</v>
      </c>
      <c r="V6" s="362">
        <f>STDEV(T6:T8)</f>
        <v>2.6544136499647296E-3</v>
      </c>
      <c r="W6" s="82">
        <f t="shared" si="3"/>
        <v>0.14922619161651129</v>
      </c>
      <c r="X6" s="375">
        <f>AVERAGE(W6:W8)</f>
        <v>0.18640641714270093</v>
      </c>
      <c r="Y6" s="375">
        <f>STDEV(W6:W8)</f>
        <v>3.2199019824115042E-2</v>
      </c>
      <c r="Z6" s="82">
        <f t="shared" si="4"/>
        <v>11.888888888889014</v>
      </c>
      <c r="AA6" s="375">
        <f>AVERAGE(Z6:Z8)</f>
        <v>9.134750283970682</v>
      </c>
      <c r="AB6" s="375">
        <f>STDEV(Z6:Z8)</f>
        <v>2.4224863351461767</v>
      </c>
    </row>
    <row r="7" spans="1:28" ht="21" customHeight="1">
      <c r="A7" s="330"/>
      <c r="B7" s="384"/>
      <c r="C7" s="398"/>
      <c r="D7" s="386"/>
      <c r="E7" s="386"/>
      <c r="F7" s="386"/>
      <c r="G7" s="386"/>
      <c r="H7" s="387"/>
      <c r="I7" s="390"/>
      <c r="J7" s="134">
        <v>22</v>
      </c>
      <c r="K7" s="134">
        <v>11.4</v>
      </c>
      <c r="L7" s="180">
        <f t="shared" si="1"/>
        <v>25.995743387047728</v>
      </c>
      <c r="M7" s="375"/>
      <c r="N7" s="375"/>
      <c r="O7" s="133">
        <f t="shared" si="2"/>
        <v>1.6771447346482404</v>
      </c>
      <c r="P7" s="375"/>
      <c r="Q7" s="375"/>
      <c r="R7" s="135">
        <v>4320</v>
      </c>
      <c r="S7" s="86">
        <v>33.799999999999997</v>
      </c>
      <c r="T7" s="136">
        <f>(R7-S7)/R7</f>
        <v>0.99217592592592585</v>
      </c>
      <c r="U7" s="362"/>
      <c r="V7" s="362"/>
      <c r="W7" s="82">
        <f t="shared" si="3"/>
        <v>0.20499652990579575</v>
      </c>
      <c r="X7" s="375"/>
      <c r="Y7" s="375"/>
      <c r="Z7" s="82">
        <f t="shared" si="4"/>
        <v>8.181332315327273</v>
      </c>
      <c r="AA7" s="375"/>
      <c r="AB7" s="375"/>
    </row>
    <row r="8" spans="1:28" ht="21">
      <c r="A8" s="330"/>
      <c r="B8" s="384"/>
      <c r="C8" s="398"/>
      <c r="D8" s="386"/>
      <c r="E8" s="386"/>
      <c r="F8" s="386"/>
      <c r="G8" s="386"/>
      <c r="H8" s="387"/>
      <c r="I8" s="390"/>
      <c r="J8" s="134">
        <v>31</v>
      </c>
      <c r="K8" s="134">
        <v>14.4</v>
      </c>
      <c r="L8" s="180">
        <f t="shared" si="1"/>
        <v>23.303484734059765</v>
      </c>
      <c r="M8" s="375"/>
      <c r="N8" s="375"/>
      <c r="O8" s="133">
        <f t="shared" si="2"/>
        <v>1.5034506280038558</v>
      </c>
      <c r="P8" s="375"/>
      <c r="Q8" s="375"/>
      <c r="R8" s="135">
        <v>3944</v>
      </c>
      <c r="S8" s="86">
        <v>42.2</v>
      </c>
      <c r="T8" s="136">
        <f>(R8-S8)/R8</f>
        <v>0.98930020283975661</v>
      </c>
      <c r="U8" s="362"/>
      <c r="V8" s="362"/>
      <c r="W8" s="82">
        <f>(1/T7-1)*O7*15.5</f>
        <v>0.20499652990579575</v>
      </c>
      <c r="X8" s="375"/>
      <c r="Y8" s="375"/>
      <c r="Z8" s="82">
        <f t="shared" si="4"/>
        <v>7.3340296476957558</v>
      </c>
      <c r="AA8" s="375"/>
      <c r="AB8" s="375"/>
    </row>
    <row r="9" spans="1:28" ht="21" customHeight="1">
      <c r="A9" s="330"/>
      <c r="B9" s="384"/>
      <c r="C9" s="398"/>
      <c r="D9" s="386"/>
      <c r="E9" s="386"/>
      <c r="F9" s="386"/>
      <c r="G9" s="386"/>
      <c r="H9" s="387"/>
      <c r="I9" s="391" t="s">
        <v>61</v>
      </c>
      <c r="J9" s="146">
        <v>45</v>
      </c>
      <c r="K9" s="146">
        <v>21.9</v>
      </c>
      <c r="L9" s="180">
        <f t="shared" si="1"/>
        <v>24.414715719063537</v>
      </c>
      <c r="M9" s="337">
        <f>AVERAGE(L9:L11)</f>
        <v>26.362250585853065</v>
      </c>
      <c r="N9" s="337">
        <f>STDEV(L9:L11)</f>
        <v>3.2382270399367221</v>
      </c>
      <c r="O9" s="96">
        <f t="shared" ref="O9:O18" si="5">(K9/1000)/(11.96*0.0001*J9/60)/15.5</f>
        <v>1.5751429496170024</v>
      </c>
      <c r="P9" s="337">
        <f>AVERAGE(O9:O11)</f>
        <v>1.7007903603776171</v>
      </c>
      <c r="Q9" s="337">
        <f>STDEV(O9:O11)</f>
        <v>0.20891787354430469</v>
      </c>
      <c r="R9" s="147">
        <v>4453</v>
      </c>
      <c r="S9" s="148">
        <v>29.6</v>
      </c>
      <c r="T9" s="28">
        <f t="shared" si="0"/>
        <v>0.99335279586795411</v>
      </c>
      <c r="U9" s="359">
        <f>AVERAGE(T9:T11)</f>
        <v>0.99330183387253435</v>
      </c>
      <c r="V9" s="359">
        <f>STDEV(T9:T11)</f>
        <v>1.5766679802689026E-3</v>
      </c>
      <c r="W9" s="82">
        <f t="shared" si="3"/>
        <v>0.16337559010812835</v>
      </c>
      <c r="X9" s="337">
        <f>AVERAGE(W9:W11)</f>
        <v>0.18080991614401123</v>
      </c>
      <c r="Y9" s="337">
        <f>STDEV(W9:W11)</f>
        <v>6.4188428018064458E-2</v>
      </c>
      <c r="Z9" s="82">
        <f t="shared" si="4"/>
        <v>9.6412380122055641</v>
      </c>
      <c r="AA9" s="337">
        <f>AVERAGE(Z9:Z11)</f>
        <v>9.9395895531450442</v>
      </c>
      <c r="AB9" s="337">
        <f>STDEV(Z9:Z11)</f>
        <v>2.3939546922294221</v>
      </c>
    </row>
    <row r="10" spans="1:28" ht="21">
      <c r="A10" s="330"/>
      <c r="B10" s="384"/>
      <c r="C10" s="398"/>
      <c r="D10" s="386"/>
      <c r="E10" s="386"/>
      <c r="F10" s="386"/>
      <c r="G10" s="386"/>
      <c r="H10" s="387"/>
      <c r="I10" s="391"/>
      <c r="J10" s="134">
        <v>49</v>
      </c>
      <c r="K10" s="134">
        <v>24</v>
      </c>
      <c r="L10" s="180">
        <f t="shared" si="1"/>
        <v>24.571701590335131</v>
      </c>
      <c r="M10" s="337"/>
      <c r="N10" s="337"/>
      <c r="O10" s="96">
        <f t="shared" si="5"/>
        <v>1.5852710703442019</v>
      </c>
      <c r="P10" s="337"/>
      <c r="Q10" s="337"/>
      <c r="R10" s="135">
        <v>4099</v>
      </c>
      <c r="S10" s="86">
        <v>21.1</v>
      </c>
      <c r="T10" s="28">
        <f t="shared" si="0"/>
        <v>0.99485240302512812</v>
      </c>
      <c r="U10" s="359"/>
      <c r="V10" s="359"/>
      <c r="W10" s="82">
        <f t="shared" si="3"/>
        <v>0.12713968060915101</v>
      </c>
      <c r="X10" s="337"/>
      <c r="Y10" s="337"/>
      <c r="Z10" s="82">
        <f t="shared" si="4"/>
        <v>12.468735667329499</v>
      </c>
      <c r="AA10" s="337"/>
      <c r="AB10" s="337"/>
    </row>
    <row r="11" spans="1:28" ht="21">
      <c r="A11" s="330"/>
      <c r="B11" s="384"/>
      <c r="C11" s="398"/>
      <c r="D11" s="386"/>
      <c r="E11" s="386"/>
      <c r="F11" s="386"/>
      <c r="G11" s="386"/>
      <c r="H11" s="387"/>
      <c r="I11" s="391"/>
      <c r="J11" s="162">
        <v>40</v>
      </c>
      <c r="K11" s="162">
        <v>24</v>
      </c>
      <c r="L11" s="180">
        <f t="shared" si="1"/>
        <v>30.100334448160531</v>
      </c>
      <c r="M11" s="337"/>
      <c r="N11" s="337"/>
      <c r="O11" s="96">
        <f t="shared" si="5"/>
        <v>1.9419570611716472</v>
      </c>
      <c r="P11" s="337"/>
      <c r="Q11" s="337"/>
      <c r="R11" s="163">
        <v>3964</v>
      </c>
      <c r="S11" s="86">
        <v>32.9</v>
      </c>
      <c r="T11" s="28">
        <f t="shared" si="0"/>
        <v>0.9917003027245207</v>
      </c>
      <c r="U11" s="359"/>
      <c r="V11" s="359"/>
      <c r="W11" s="82">
        <f t="shared" si="3"/>
        <v>0.25191447771475445</v>
      </c>
      <c r="X11" s="337"/>
      <c r="Y11" s="337"/>
      <c r="Z11" s="82">
        <f t="shared" si="4"/>
        <v>7.7087949799000706</v>
      </c>
      <c r="AA11" s="337"/>
      <c r="AB11" s="337"/>
    </row>
    <row r="12" spans="1:28" ht="21">
      <c r="A12" s="330"/>
      <c r="B12" s="384"/>
      <c r="C12" s="398"/>
      <c r="D12" s="386"/>
      <c r="E12" s="386"/>
      <c r="F12" s="386"/>
      <c r="G12" s="386"/>
      <c r="H12" s="387"/>
      <c r="I12" s="368" t="s">
        <v>94</v>
      </c>
      <c r="J12" s="146">
        <v>20</v>
      </c>
      <c r="K12" s="146">
        <v>10.8</v>
      </c>
      <c r="L12" s="180">
        <f t="shared" si="1"/>
        <v>27.090301003344479</v>
      </c>
      <c r="M12" s="338">
        <f>AVERAGE(L12:L15)</f>
        <v>27.241576358424179</v>
      </c>
      <c r="N12" s="338">
        <f>STDEV(L12:L15)</f>
        <v>0.11442361985840145</v>
      </c>
      <c r="O12" s="96">
        <f t="shared" si="5"/>
        <v>1.7477613550544826</v>
      </c>
      <c r="P12" s="338">
        <f>AVERAGE(O12:O15)</f>
        <v>1.7575210553822049</v>
      </c>
      <c r="Q12" s="338">
        <f>STDEV(O12:O15)</f>
        <v>7.3821690231226549E-3</v>
      </c>
      <c r="R12" s="147">
        <v>4388</v>
      </c>
      <c r="S12" s="148">
        <v>18</v>
      </c>
      <c r="T12" s="28">
        <f t="shared" ref="T12:T15" si="6">(R12-S12)/R12</f>
        <v>0.99589790337283501</v>
      </c>
      <c r="U12" s="360">
        <f>AVERAGE(T12:T15)</f>
        <v>0.99353880574640518</v>
      </c>
      <c r="V12" s="360">
        <f>STDEV(T12:T15)</f>
        <v>2.9101100664393736E-3</v>
      </c>
      <c r="W12" s="82">
        <f t="shared" si="3"/>
        <v>0.11158476385816851</v>
      </c>
      <c r="X12" s="338">
        <f>AVERAGE(W12:W15)</f>
        <v>0.17745320961827843</v>
      </c>
      <c r="Y12" s="338">
        <f>STDEV(W12:W15)</f>
        <v>8.0826622837255196E-2</v>
      </c>
      <c r="Z12" s="82">
        <f t="shared" si="4"/>
        <v>15.663082437276122</v>
      </c>
      <c r="AA12" s="338">
        <f>AVERAGE(Z12:Z15)</f>
        <v>11.247779728339438</v>
      </c>
      <c r="AB12" s="338">
        <f>STDEV(Z12:Z15)</f>
        <v>4.0665550985413814</v>
      </c>
    </row>
    <row r="13" spans="1:28" ht="21">
      <c r="A13" s="330"/>
      <c r="B13" s="384"/>
      <c r="C13" s="398"/>
      <c r="D13" s="386"/>
      <c r="E13" s="386"/>
      <c r="F13" s="386"/>
      <c r="G13" s="386"/>
      <c r="H13" s="387"/>
      <c r="I13" s="368"/>
      <c r="J13" s="146">
        <v>35</v>
      </c>
      <c r="K13" s="146">
        <v>19</v>
      </c>
      <c r="L13" s="180">
        <f t="shared" si="1"/>
        <v>27.233635929288095</v>
      </c>
      <c r="M13" s="338"/>
      <c r="N13" s="338"/>
      <c r="O13" s="96">
        <f t="shared" si="5"/>
        <v>1.75700876963149</v>
      </c>
      <c r="P13" s="338"/>
      <c r="Q13" s="338"/>
      <c r="R13" s="147">
        <v>4466</v>
      </c>
      <c r="S13" s="148">
        <v>22.6</v>
      </c>
      <c r="T13" s="28">
        <f t="shared" si="6"/>
        <v>0.99493954321540523</v>
      </c>
      <c r="U13" s="360"/>
      <c r="V13" s="360"/>
      <c r="W13" s="82">
        <f t="shared" si="3"/>
        <v>0.1385155898640488</v>
      </c>
      <c r="X13" s="338"/>
      <c r="Y13" s="338"/>
      <c r="Z13" s="82">
        <f t="shared" si="4"/>
        <v>12.684556094775834</v>
      </c>
      <c r="AA13" s="338"/>
      <c r="AB13" s="338"/>
    </row>
    <row r="14" spans="1:28" ht="21">
      <c r="A14" s="330"/>
      <c r="B14" s="384"/>
      <c r="C14" s="398"/>
      <c r="D14" s="386"/>
      <c r="E14" s="386"/>
      <c r="F14" s="386"/>
      <c r="G14" s="386"/>
      <c r="H14" s="387"/>
      <c r="I14" s="368"/>
      <c r="J14" s="142">
        <v>32</v>
      </c>
      <c r="K14" s="142">
        <v>17.399999999999999</v>
      </c>
      <c r="L14" s="180">
        <f t="shared" si="1"/>
        <v>27.278428093645477</v>
      </c>
      <c r="M14" s="338"/>
      <c r="N14" s="338"/>
      <c r="O14" s="96">
        <f>(K14/1000)/(11.96*0.0001*J14/60)/15.5</f>
        <v>1.7598985866868049</v>
      </c>
      <c r="P14" s="338"/>
      <c r="Q14" s="338"/>
      <c r="R14" s="143">
        <v>4294</v>
      </c>
      <c r="S14" s="86">
        <v>45.8</v>
      </c>
      <c r="T14" s="28">
        <f t="shared" si="6"/>
        <v>0.98933395435491378</v>
      </c>
      <c r="U14" s="360"/>
      <c r="V14" s="360"/>
      <c r="W14" s="82">
        <f t="shared" si="3"/>
        <v>0.29408973369637892</v>
      </c>
      <c r="X14" s="338"/>
      <c r="Y14" s="338"/>
      <c r="Z14" s="82">
        <f t="shared" si="4"/>
        <v>5.9842231300183402</v>
      </c>
      <c r="AA14" s="338"/>
      <c r="AB14" s="338"/>
    </row>
    <row r="15" spans="1:28" ht="21">
      <c r="A15" s="330"/>
      <c r="B15" s="384"/>
      <c r="C15" s="398"/>
      <c r="D15" s="386"/>
      <c r="E15" s="386"/>
      <c r="F15" s="386"/>
      <c r="G15" s="386"/>
      <c r="H15" s="387"/>
      <c r="I15" s="368"/>
      <c r="J15" s="134">
        <v>22</v>
      </c>
      <c r="K15" s="134">
        <v>12</v>
      </c>
      <c r="L15" s="180">
        <f t="shared" si="1"/>
        <v>27.363940407418664</v>
      </c>
      <c r="M15" s="338"/>
      <c r="N15" s="338"/>
      <c r="O15" s="96">
        <f>(K15/1000)/(11.96*0.0001*J15/60)/15.5</f>
        <v>1.7654155101560429</v>
      </c>
      <c r="P15" s="338"/>
      <c r="Q15" s="338"/>
      <c r="R15" s="135">
        <v>3956</v>
      </c>
      <c r="S15" s="86">
        <v>23.8</v>
      </c>
      <c r="T15" s="28">
        <f t="shared" si="6"/>
        <v>0.99398382204246705</v>
      </c>
      <c r="U15" s="360"/>
      <c r="V15" s="360"/>
      <c r="W15" s="82">
        <f t="shared" si="3"/>
        <v>0.16562275105451751</v>
      </c>
      <c r="X15" s="338"/>
      <c r="Y15" s="338"/>
      <c r="Z15" s="82">
        <f t="shared" si="4"/>
        <v>10.659257251287455</v>
      </c>
      <c r="AA15" s="338"/>
      <c r="AB15" s="338"/>
    </row>
    <row r="16" spans="1:28" ht="21">
      <c r="A16" s="330" t="s">
        <v>95</v>
      </c>
      <c r="B16" s="384"/>
      <c r="C16" s="398"/>
      <c r="D16" s="386"/>
      <c r="E16" s="386"/>
      <c r="F16" s="386"/>
      <c r="G16" s="386"/>
      <c r="H16" s="387"/>
      <c r="I16" s="393" t="s">
        <v>54</v>
      </c>
      <c r="J16" s="134">
        <v>48</v>
      </c>
      <c r="K16" s="134">
        <v>29</v>
      </c>
      <c r="L16" s="180">
        <f t="shared" si="1"/>
        <v>30.309364548494976</v>
      </c>
      <c r="M16" s="326">
        <f>AVERAGE(L16:L18)</f>
        <v>32.064855434420643</v>
      </c>
      <c r="N16" s="326">
        <f>STDEV(L16:L18)</f>
        <v>1.5281539822067727</v>
      </c>
      <c r="O16" s="133">
        <f t="shared" si="5"/>
        <v>1.95544287409645</v>
      </c>
      <c r="P16" s="326">
        <f>AVERAGE(O16:O18)</f>
        <v>2.0687003506077835</v>
      </c>
      <c r="Q16" s="326">
        <f>STDEV(O16:O18)</f>
        <v>9.8590579497211075E-2</v>
      </c>
      <c r="R16" s="135">
        <v>4021</v>
      </c>
      <c r="S16" s="86">
        <v>17.899999999999999</v>
      </c>
      <c r="T16" s="28">
        <f t="shared" si="0"/>
        <v>0.99554837105197713</v>
      </c>
      <c r="U16" s="366">
        <f>AVERAGE(T16:T18)</f>
        <v>0.99413432256659473</v>
      </c>
      <c r="V16" s="366">
        <f>STDEV(T16:T18)</f>
        <v>1.3045854140936459E-3</v>
      </c>
      <c r="W16" s="82">
        <f t="shared" si="3"/>
        <v>0.13552937109191626</v>
      </c>
      <c r="X16" s="326">
        <f>AVERAGE(W16:W18)</f>
        <v>0.19053096009572545</v>
      </c>
      <c r="Y16" s="326">
        <f>STDEV(W16:W18)</f>
        <v>5.0260023774686052E-2</v>
      </c>
      <c r="Z16" s="82">
        <f t="shared" si="4"/>
        <v>14.428185258605422</v>
      </c>
      <c r="AA16" s="326">
        <f>AVERAGE(Z16:Z18)</f>
        <v>11.341017953308514</v>
      </c>
      <c r="AB16" s="326">
        <f>STDEV(Z16:Z18)</f>
        <v>2.7574225165017681</v>
      </c>
    </row>
    <row r="17" spans="1:28" ht="21">
      <c r="A17" s="330"/>
      <c r="B17" s="384"/>
      <c r="C17" s="398"/>
      <c r="D17" s="386"/>
      <c r="E17" s="386"/>
      <c r="F17" s="386"/>
      <c r="G17" s="386"/>
      <c r="H17" s="387"/>
      <c r="I17" s="393"/>
      <c r="J17" s="134">
        <v>28</v>
      </c>
      <c r="K17" s="134">
        <v>18.3</v>
      </c>
      <c r="L17" s="180">
        <f t="shared" si="1"/>
        <v>32.787864309603435</v>
      </c>
      <c r="M17" s="326"/>
      <c r="N17" s="326"/>
      <c r="O17" s="158">
        <f t="shared" si="5"/>
        <v>2.1153460844905441</v>
      </c>
      <c r="P17" s="326"/>
      <c r="Q17" s="326"/>
      <c r="R17" s="135">
        <v>4230</v>
      </c>
      <c r="S17" s="86">
        <v>25.9</v>
      </c>
      <c r="T17" s="28">
        <f t="shared" si="0"/>
        <v>0.99387706855791969</v>
      </c>
      <c r="U17" s="366"/>
      <c r="V17" s="366"/>
      <c r="W17" s="82">
        <f t="shared" si="3"/>
        <v>0.2019946446608602</v>
      </c>
      <c r="X17" s="326"/>
      <c r="Y17" s="326"/>
      <c r="Z17" s="82">
        <f t="shared" si="4"/>
        <v>10.472287956159004</v>
      </c>
      <c r="AA17" s="326"/>
      <c r="AB17" s="326"/>
    </row>
    <row r="18" spans="1:28" ht="21">
      <c r="A18" s="330"/>
      <c r="B18" s="384"/>
      <c r="C18" s="398"/>
      <c r="D18" s="386"/>
      <c r="E18" s="386"/>
      <c r="F18" s="386"/>
      <c r="G18" s="386"/>
      <c r="H18" s="387"/>
      <c r="I18" s="393"/>
      <c r="J18" s="134">
        <v>77</v>
      </c>
      <c r="K18" s="134">
        <v>50.8</v>
      </c>
      <c r="L18" s="180">
        <f t="shared" si="1"/>
        <v>33.097337445163525</v>
      </c>
      <c r="M18" s="326"/>
      <c r="N18" s="326"/>
      <c r="O18" s="158">
        <f t="shared" si="5"/>
        <v>2.1353120932363563</v>
      </c>
      <c r="P18" s="326"/>
      <c r="Q18" s="326"/>
      <c r="R18" s="178">
        <v>4272</v>
      </c>
      <c r="S18" s="179">
        <v>30</v>
      </c>
      <c r="T18" s="28">
        <f t="shared" si="0"/>
        <v>0.9929775280898876</v>
      </c>
      <c r="U18" s="366"/>
      <c r="V18" s="366"/>
      <c r="W18" s="82">
        <f t="shared" si="3"/>
        <v>0.2340688645343999</v>
      </c>
      <c r="X18" s="326"/>
      <c r="Y18" s="326"/>
      <c r="Z18" s="82">
        <f t="shared" si="4"/>
        <v>9.1225806451611184</v>
      </c>
      <c r="AA18" s="326"/>
      <c r="AB18" s="326"/>
    </row>
    <row r="19" spans="1:28" ht="21">
      <c r="A19" s="330"/>
      <c r="B19" s="384"/>
      <c r="C19" s="398"/>
      <c r="D19" s="386"/>
      <c r="E19" s="386"/>
      <c r="F19" s="386"/>
      <c r="G19" s="386"/>
      <c r="H19" s="387"/>
      <c r="I19" s="392" t="s">
        <v>55</v>
      </c>
      <c r="J19" s="134">
        <v>42</v>
      </c>
      <c r="K19" s="134">
        <v>28.4</v>
      </c>
      <c r="L19" s="180">
        <f t="shared" si="1"/>
        <v>33.922599139990432</v>
      </c>
      <c r="M19" s="327">
        <f>AVERAGE(L19:L21)</f>
        <v>30.63366879535717</v>
      </c>
      <c r="N19" s="327">
        <f>STDEV(L19:L21)</f>
        <v>3.4666555916642592</v>
      </c>
      <c r="O19" s="96">
        <f t="shared" ref="O19:O24" si="7">(K19/1000)/(11.96*0.0001*J19/60)/15.5</f>
        <v>2.188554783225189</v>
      </c>
      <c r="P19" s="327">
        <f>AVERAGE(O19:O21)</f>
        <v>1.9763657287327208</v>
      </c>
      <c r="Q19" s="327">
        <f>STDEV(O19:O21)</f>
        <v>0.22365519946221027</v>
      </c>
      <c r="R19" s="135">
        <v>4114</v>
      </c>
      <c r="S19" s="86">
        <v>19.399999999999999</v>
      </c>
      <c r="T19" s="28">
        <f t="shared" si="0"/>
        <v>0.99528439474963537</v>
      </c>
      <c r="U19" s="369">
        <f>AVERAGE(T19:T21)</f>
        <v>0.99503118402407764</v>
      </c>
      <c r="V19" s="369">
        <f>STDEV(T19:T21)</f>
        <v>6.2852774067338583E-4</v>
      </c>
      <c r="W19" s="82">
        <f t="shared" si="3"/>
        <v>0.16072349516822318</v>
      </c>
      <c r="X19" s="327">
        <f>AVERAGE(W19:W21)</f>
        <v>0.15177649726981698</v>
      </c>
      <c r="Y19" s="327">
        <f>STDEV(W19:W21)</f>
        <v>1.0529464602615586E-2</v>
      </c>
      <c r="Z19" s="82">
        <f t="shared" si="4"/>
        <v>13.616893914200359</v>
      </c>
      <c r="AA19" s="327">
        <f>AVERAGE(Z19:Z21)</f>
        <v>13.051342785202108</v>
      </c>
      <c r="AB19" s="327">
        <f>STDEV(Z19:Z21)</f>
        <v>1.5622713357783178</v>
      </c>
    </row>
    <row r="20" spans="1:28" ht="21">
      <c r="A20" s="330"/>
      <c r="B20" s="384"/>
      <c r="C20" s="398"/>
      <c r="D20" s="386"/>
      <c r="E20" s="386"/>
      <c r="F20" s="386"/>
      <c r="G20" s="386"/>
      <c r="H20" s="387"/>
      <c r="I20" s="392"/>
      <c r="J20" s="157">
        <v>39</v>
      </c>
      <c r="K20" s="157">
        <v>21</v>
      </c>
      <c r="L20" s="180">
        <f t="shared" si="1"/>
        <v>27.013120658605601</v>
      </c>
      <c r="M20" s="327"/>
      <c r="N20" s="327"/>
      <c r="O20" s="158">
        <f t="shared" si="7"/>
        <v>1.7427819779745548</v>
      </c>
      <c r="P20" s="327"/>
      <c r="Q20" s="327"/>
      <c r="R20" s="135">
        <v>4310</v>
      </c>
      <c r="S20" s="86">
        <v>24.5</v>
      </c>
      <c r="T20" s="28">
        <f t="shared" si="0"/>
        <v>0.99431554524361954</v>
      </c>
      <c r="U20" s="369"/>
      <c r="V20" s="369"/>
      <c r="W20" s="82">
        <f t="shared" si="3"/>
        <v>0.15443272806809882</v>
      </c>
      <c r="X20" s="327"/>
      <c r="Y20" s="327"/>
      <c r="Z20" s="82">
        <f>O20/W20</f>
        <v>11.285055957867012</v>
      </c>
      <c r="AA20" s="327"/>
      <c r="AB20" s="327"/>
    </row>
    <row r="21" spans="1:28" ht="21">
      <c r="A21" s="330"/>
      <c r="B21" s="384"/>
      <c r="C21" s="398"/>
      <c r="D21" s="386"/>
      <c r="E21" s="386"/>
      <c r="F21" s="386"/>
      <c r="G21" s="386"/>
      <c r="H21" s="387"/>
      <c r="I21" s="392"/>
      <c r="J21" s="134">
        <v>29</v>
      </c>
      <c r="K21" s="134">
        <v>17.899999999999999</v>
      </c>
      <c r="L21" s="180">
        <f t="shared" si="1"/>
        <v>30.965286587475486</v>
      </c>
      <c r="M21" s="327"/>
      <c r="N21" s="327"/>
      <c r="O21" s="96">
        <f t="shared" si="7"/>
        <v>1.9977604249984184</v>
      </c>
      <c r="P21" s="327"/>
      <c r="Q21" s="327"/>
      <c r="R21" s="135">
        <v>4305</v>
      </c>
      <c r="S21" s="86">
        <v>19.399999999999999</v>
      </c>
      <c r="T21" s="28">
        <f t="shared" si="0"/>
        <v>0.99549361207897802</v>
      </c>
      <c r="U21" s="369"/>
      <c r="V21" s="369"/>
      <c r="W21" s="82">
        <f t="shared" si="3"/>
        <v>0.14017326857312901</v>
      </c>
      <c r="X21" s="327"/>
      <c r="Y21" s="327"/>
      <c r="Z21" s="82">
        <f t="shared" si="4"/>
        <v>14.25207848353895</v>
      </c>
      <c r="AA21" s="327"/>
      <c r="AB21" s="327"/>
    </row>
    <row r="22" spans="1:28" ht="21">
      <c r="A22" s="330"/>
      <c r="B22" s="384"/>
      <c r="C22" s="398"/>
      <c r="D22" s="386"/>
      <c r="E22" s="386"/>
      <c r="F22" s="386"/>
      <c r="G22" s="386"/>
      <c r="H22" s="387"/>
      <c r="I22" s="395" t="s">
        <v>44</v>
      </c>
      <c r="J22" s="134">
        <v>37</v>
      </c>
      <c r="K22" s="134">
        <v>26.1</v>
      </c>
      <c r="L22" s="180">
        <f t="shared" si="1"/>
        <v>35.388231040404953</v>
      </c>
      <c r="M22" s="328">
        <f>AVERAGE(L22:L24)</f>
        <v>32.1528217180391</v>
      </c>
      <c r="N22" s="328">
        <f>STDEV(L22:L24)</f>
        <v>2.8117102167116541</v>
      </c>
      <c r="O22" s="133">
        <f t="shared" si="7"/>
        <v>2.283111680026126</v>
      </c>
      <c r="P22" s="328">
        <f>AVERAGE(O22:O24)</f>
        <v>2.0743755947121998</v>
      </c>
      <c r="Q22" s="328">
        <f>STDEV(O22:O24)</f>
        <v>0.1814006591426873</v>
      </c>
      <c r="R22" s="135">
        <v>4030</v>
      </c>
      <c r="S22" s="86">
        <v>24</v>
      </c>
      <c r="T22" s="136">
        <f>(R22-S22)/R22</f>
        <v>0.99404466501240696</v>
      </c>
      <c r="U22" s="365">
        <f>AVERAGE(T22:T24)</f>
        <v>0.99418126993624589</v>
      </c>
      <c r="V22" s="365">
        <f>STDEV(T22:T24)</f>
        <v>2.0812464029021802E-4</v>
      </c>
      <c r="W22" s="82">
        <f t="shared" si="3"/>
        <v>0.21201136918864433</v>
      </c>
      <c r="X22" s="328">
        <f>AVERAGE(W22:W24)</f>
        <v>0.18843512365666781</v>
      </c>
      <c r="Y22" s="328">
        <f>STDEV(W22:W24)</f>
        <v>2.1471203918914345E-2</v>
      </c>
      <c r="Z22" s="82">
        <f t="shared" si="4"/>
        <v>10.768817204301198</v>
      </c>
      <c r="AA22" s="328">
        <f>AVERAGE(Z22:Z24)</f>
        <v>11.032807529741923</v>
      </c>
      <c r="AB22" s="328">
        <f>STDEV(Z22:Z24)</f>
        <v>0.4050632941899337</v>
      </c>
    </row>
    <row r="23" spans="1:28" ht="21">
      <c r="A23" s="330"/>
      <c r="B23" s="384"/>
      <c r="C23" s="398"/>
      <c r="D23" s="386"/>
      <c r="E23" s="386"/>
      <c r="F23" s="386"/>
      <c r="G23" s="386"/>
      <c r="H23" s="387"/>
      <c r="I23" s="395"/>
      <c r="J23" s="134">
        <v>15</v>
      </c>
      <c r="K23" s="134">
        <v>9.1999999999999993</v>
      </c>
      <c r="L23" s="180">
        <f t="shared" si="1"/>
        <v>30.769230769230763</v>
      </c>
      <c r="M23" s="328"/>
      <c r="N23" s="328"/>
      <c r="O23" s="133">
        <f t="shared" si="7"/>
        <v>1.985111662531017</v>
      </c>
      <c r="P23" s="328"/>
      <c r="Q23" s="328"/>
      <c r="R23" s="135">
        <v>4340</v>
      </c>
      <c r="S23" s="86">
        <v>25.7</v>
      </c>
      <c r="T23" s="136">
        <f>(R23-S23)/R23</f>
        <v>0.99407834101382497</v>
      </c>
      <c r="U23" s="365"/>
      <c r="V23" s="365"/>
      <c r="W23" s="82">
        <f t="shared" si="3"/>
        <v>0.18329027438268411</v>
      </c>
      <c r="X23" s="328"/>
      <c r="Y23" s="328"/>
      <c r="Z23" s="82">
        <f t="shared" si="4"/>
        <v>10.830425505209215</v>
      </c>
      <c r="AA23" s="328"/>
      <c r="AB23" s="328"/>
    </row>
    <row r="24" spans="1:28" ht="21">
      <c r="A24" s="330"/>
      <c r="B24" s="384"/>
      <c r="C24" s="398"/>
      <c r="D24" s="386"/>
      <c r="E24" s="386"/>
      <c r="F24" s="386"/>
      <c r="G24" s="386"/>
      <c r="H24" s="387"/>
      <c r="I24" s="395"/>
      <c r="J24" s="134">
        <v>25</v>
      </c>
      <c r="K24" s="134">
        <v>15.1</v>
      </c>
      <c r="L24" s="180">
        <f t="shared" si="1"/>
        <v>30.301003344481593</v>
      </c>
      <c r="M24" s="328"/>
      <c r="N24" s="328"/>
      <c r="O24" s="133">
        <f t="shared" si="7"/>
        <v>1.9549034415794577</v>
      </c>
      <c r="P24" s="328"/>
      <c r="Q24" s="328"/>
      <c r="R24" s="135">
        <v>4230</v>
      </c>
      <c r="S24" s="86">
        <v>23.6</v>
      </c>
      <c r="T24" s="136">
        <f>(R24-S24)/R24</f>
        <v>0.99442080378250586</v>
      </c>
      <c r="U24" s="365"/>
      <c r="V24" s="365"/>
      <c r="W24" s="82">
        <f t="shared" si="3"/>
        <v>0.17000372739867498</v>
      </c>
      <c r="X24" s="328"/>
      <c r="Y24" s="328"/>
      <c r="Z24" s="82">
        <f t="shared" si="4"/>
        <v>11.499179879715358</v>
      </c>
      <c r="AA24" s="328"/>
      <c r="AB24" s="328"/>
    </row>
    <row r="25" spans="1:28" ht="21">
      <c r="A25" s="394"/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394"/>
      <c r="P25" s="394"/>
      <c r="Q25" s="394"/>
      <c r="R25" s="394"/>
      <c r="S25" s="394"/>
      <c r="T25" s="394"/>
      <c r="U25" s="394"/>
      <c r="V25" s="394"/>
      <c r="W25" s="394"/>
      <c r="X25" s="394"/>
      <c r="Y25" s="394"/>
      <c r="Z25" s="394"/>
      <c r="AA25" s="394"/>
      <c r="AB25" s="394"/>
    </row>
    <row r="27" spans="1:28" ht="26">
      <c r="A27" s="176" t="s">
        <v>84</v>
      </c>
      <c r="B27" s="169" t="s">
        <v>83</v>
      </c>
      <c r="C27" s="169" t="s">
        <v>82</v>
      </c>
      <c r="D27" s="169" t="s">
        <v>78</v>
      </c>
      <c r="E27" s="176" t="s">
        <v>79</v>
      </c>
    </row>
    <row r="28" spans="1:28" ht="26">
      <c r="A28" s="176">
        <v>4</v>
      </c>
      <c r="B28" s="170">
        <v>0.56999999999999995</v>
      </c>
      <c r="C28" s="169">
        <v>0.95099999999999996</v>
      </c>
      <c r="D28" s="170">
        <v>0.46</v>
      </c>
      <c r="E28" s="170">
        <v>1.27</v>
      </c>
    </row>
    <row r="29" spans="1:28" ht="26">
      <c r="A29" s="176">
        <v>6.3</v>
      </c>
      <c r="B29" s="170">
        <v>1.67</v>
      </c>
      <c r="C29" s="169">
        <v>0.99299999999999999</v>
      </c>
      <c r="D29" s="170">
        <v>0.17</v>
      </c>
      <c r="E29" s="170">
        <v>10.1</v>
      </c>
    </row>
    <row r="30" spans="1:28" ht="26">
      <c r="A30" s="176">
        <v>9.3000000000000007</v>
      </c>
      <c r="B30" s="170">
        <v>1.79</v>
      </c>
      <c r="C30" s="169">
        <v>0.99199999999999999</v>
      </c>
      <c r="D30" s="170">
        <v>0.22</v>
      </c>
      <c r="E30" s="170">
        <v>9.42</v>
      </c>
    </row>
    <row r="31" spans="1:28" ht="26">
      <c r="A31" s="176">
        <v>10.3</v>
      </c>
      <c r="B31" s="170">
        <v>1.95</v>
      </c>
      <c r="C31" s="169">
        <v>0.995</v>
      </c>
      <c r="D31" s="170">
        <v>0.15</v>
      </c>
      <c r="E31" s="170">
        <v>13.21</v>
      </c>
    </row>
    <row r="32" spans="1:28" ht="26">
      <c r="A32" s="176">
        <v>12.5</v>
      </c>
      <c r="B32" s="170">
        <v>2.0699999999999998</v>
      </c>
      <c r="C32" s="169">
        <v>0.99399999999999999</v>
      </c>
      <c r="D32" s="170">
        <v>0.19</v>
      </c>
      <c r="E32" s="170">
        <v>11.14</v>
      </c>
    </row>
  </sheetData>
  <mergeCells count="109">
    <mergeCell ref="A25:AB25"/>
    <mergeCell ref="AB19:AB21"/>
    <mergeCell ref="I22:I24"/>
    <mergeCell ref="P22:P24"/>
    <mergeCell ref="Q22:Q24"/>
    <mergeCell ref="U22:U24"/>
    <mergeCell ref="V22:V24"/>
    <mergeCell ref="X22:X24"/>
    <mergeCell ref="Y22:Y24"/>
    <mergeCell ref="AA22:AA24"/>
    <mergeCell ref="AB22:AB24"/>
    <mergeCell ref="A16:A24"/>
    <mergeCell ref="M22:M24"/>
    <mergeCell ref="N22:N24"/>
    <mergeCell ref="I19:I21"/>
    <mergeCell ref="P19:P21"/>
    <mergeCell ref="Q19:Q21"/>
    <mergeCell ref="U19:U21"/>
    <mergeCell ref="V19:V21"/>
    <mergeCell ref="X19:X21"/>
    <mergeCell ref="Y19:Y21"/>
    <mergeCell ref="AA19:AA21"/>
    <mergeCell ref="M16:M18"/>
    <mergeCell ref="N16:N18"/>
    <mergeCell ref="AA16:AA18"/>
    <mergeCell ref="AB16:AB18"/>
    <mergeCell ref="V6:V8"/>
    <mergeCell ref="X6:X8"/>
    <mergeCell ref="Y6:Y8"/>
    <mergeCell ref="AA6:AA8"/>
    <mergeCell ref="I16:I18"/>
    <mergeCell ref="P16:P18"/>
    <mergeCell ref="Q16:Q18"/>
    <mergeCell ref="U16:U18"/>
    <mergeCell ref="V16:V18"/>
    <mergeCell ref="X16:X18"/>
    <mergeCell ref="Y16:Y18"/>
    <mergeCell ref="I12:I15"/>
    <mergeCell ref="P12:P15"/>
    <mergeCell ref="Q12:Q15"/>
    <mergeCell ref="U12:U15"/>
    <mergeCell ref="V12:V15"/>
    <mergeCell ref="X12:X15"/>
    <mergeCell ref="X3:X5"/>
    <mergeCell ref="Y3:Y5"/>
    <mergeCell ref="N12:N15"/>
    <mergeCell ref="L1:L2"/>
    <mergeCell ref="M1:M2"/>
    <mergeCell ref="AB6:AB8"/>
    <mergeCell ref="U9:U11"/>
    <mergeCell ref="V9:V11"/>
    <mergeCell ref="X9:X11"/>
    <mergeCell ref="Y9:Y11"/>
    <mergeCell ref="AA9:AA11"/>
    <mergeCell ref="AB9:AB11"/>
    <mergeCell ref="AB1:AB2"/>
    <mergeCell ref="W1:W2"/>
    <mergeCell ref="X1:X2"/>
    <mergeCell ref="Y1:Y2"/>
    <mergeCell ref="Z1:Z2"/>
    <mergeCell ref="AA1:AA2"/>
    <mergeCell ref="AA3:AA5"/>
    <mergeCell ref="AB3:AB5"/>
    <mergeCell ref="Y12:Y15"/>
    <mergeCell ref="AA12:AA15"/>
    <mergeCell ref="AB12:AB15"/>
    <mergeCell ref="B3:B24"/>
    <mergeCell ref="C3:C24"/>
    <mergeCell ref="D3:D24"/>
    <mergeCell ref="E3:E24"/>
    <mergeCell ref="F3:F24"/>
    <mergeCell ref="G3:G24"/>
    <mergeCell ref="H3:H24"/>
    <mergeCell ref="I3:I5"/>
    <mergeCell ref="V1:V2"/>
    <mergeCell ref="I6:I8"/>
    <mergeCell ref="P6:P8"/>
    <mergeCell ref="Q6:Q8"/>
    <mergeCell ref="U6:U8"/>
    <mergeCell ref="N1:N2"/>
    <mergeCell ref="M3:M5"/>
    <mergeCell ref="N3:N5"/>
    <mergeCell ref="V3:V5"/>
    <mergeCell ref="M19:M21"/>
    <mergeCell ref="N19:N21"/>
    <mergeCell ref="A3:A15"/>
    <mergeCell ref="U1:U2"/>
    <mergeCell ref="A1:A2"/>
    <mergeCell ref="B1:H1"/>
    <mergeCell ref="I1:I2"/>
    <mergeCell ref="J1:J2"/>
    <mergeCell ref="K1:K2"/>
    <mergeCell ref="O1:O2"/>
    <mergeCell ref="P1:P2"/>
    <mergeCell ref="Q1:Q2"/>
    <mergeCell ref="R1:R2"/>
    <mergeCell ref="S1:S2"/>
    <mergeCell ref="T1:T2"/>
    <mergeCell ref="I9:I11"/>
    <mergeCell ref="P9:P11"/>
    <mergeCell ref="Q9:Q11"/>
    <mergeCell ref="M6:M8"/>
    <mergeCell ref="N6:N8"/>
    <mergeCell ref="M9:M11"/>
    <mergeCell ref="N9:N11"/>
    <mergeCell ref="M12:M15"/>
    <mergeCell ref="P3:P5"/>
    <mergeCell ref="Q3:Q5"/>
    <mergeCell ref="U3:U5"/>
  </mergeCells>
  <phoneticPr fontId="11" type="noConversion"/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9"/>
  <sheetViews>
    <sheetView workbookViewId="0">
      <selection activeCell="F11" sqref="F11"/>
    </sheetView>
  </sheetViews>
  <sheetFormatPr defaultColWidth="10.75" defaultRowHeight="21"/>
  <cols>
    <col min="1" max="1" width="10.75" style="145"/>
    <col min="2" max="9" width="10.75" style="82"/>
    <col min="10" max="11" width="10.75" style="185"/>
    <col min="12" max="13" width="10.75" style="184"/>
    <col min="14" max="16384" width="10.75" style="145"/>
  </cols>
  <sheetData>
    <row r="1" spans="1:14">
      <c r="A1" s="145" t="s">
        <v>84</v>
      </c>
      <c r="B1" s="151" t="s">
        <v>106</v>
      </c>
      <c r="C1" s="151" t="s">
        <v>105</v>
      </c>
      <c r="D1" s="82" t="s">
        <v>100</v>
      </c>
      <c r="E1" s="82" t="s">
        <v>99</v>
      </c>
      <c r="F1" s="82" t="s">
        <v>101</v>
      </c>
      <c r="G1" s="82" t="s">
        <v>102</v>
      </c>
      <c r="H1" s="82" t="s">
        <v>103</v>
      </c>
      <c r="I1" s="82" t="s">
        <v>104</v>
      </c>
      <c r="J1" s="187" t="s">
        <v>111</v>
      </c>
      <c r="K1" s="187" t="s">
        <v>112</v>
      </c>
      <c r="L1" s="186" t="s">
        <v>109</v>
      </c>
      <c r="M1" s="186" t="s">
        <v>110</v>
      </c>
      <c r="N1" s="181" t="s">
        <v>84</v>
      </c>
    </row>
    <row r="2" spans="1:14">
      <c r="A2" s="145">
        <v>4</v>
      </c>
      <c r="B2" s="151">
        <f t="shared" ref="B2:B6" si="0">E2/F2</f>
        <v>1.6936218678815491</v>
      </c>
      <c r="C2" s="151">
        <v>1.7</v>
      </c>
      <c r="D2" s="82">
        <v>75.900000000000006</v>
      </c>
      <c r="E2" s="82">
        <v>14.87</v>
      </c>
      <c r="F2" s="82">
        <v>8.7799999999999994</v>
      </c>
      <c r="G2" s="82">
        <v>0.44</v>
      </c>
      <c r="H2" s="149">
        <f>D2/E2</f>
        <v>5.1042367182246142</v>
      </c>
      <c r="I2" s="149">
        <f>D2/F2</f>
        <v>8.6446469248291589</v>
      </c>
      <c r="J2" s="187">
        <v>0.51600000000000001</v>
      </c>
      <c r="K2" s="187">
        <v>0.48399999999999999</v>
      </c>
      <c r="L2" s="186">
        <v>532</v>
      </c>
      <c r="M2" s="186">
        <v>533.5</v>
      </c>
      <c r="N2" s="181">
        <v>4</v>
      </c>
    </row>
    <row r="3" spans="1:14">
      <c r="A3" s="145">
        <v>6.3</v>
      </c>
      <c r="B3" s="151">
        <f t="shared" si="0"/>
        <v>1.4479166666666665</v>
      </c>
      <c r="C3" s="151">
        <v>1.6</v>
      </c>
      <c r="D3" s="82">
        <v>78.260000000000005</v>
      </c>
      <c r="E3" s="82">
        <v>12.51</v>
      </c>
      <c r="F3" s="82">
        <v>8.64</v>
      </c>
      <c r="G3" s="82">
        <v>0.6</v>
      </c>
      <c r="H3" s="149">
        <f t="shared" ref="H3:H6" si="1">D3/E3</f>
        <v>6.2557953637090336</v>
      </c>
      <c r="I3" s="149">
        <f t="shared" ref="I3:I6" si="2">D3/F3</f>
        <v>9.0578703703703702</v>
      </c>
      <c r="J3" s="187"/>
      <c r="K3" s="187"/>
      <c r="L3" s="186">
        <v>532</v>
      </c>
      <c r="M3" s="186">
        <v>533.5</v>
      </c>
      <c r="N3" s="181">
        <v>6.3</v>
      </c>
    </row>
    <row r="4" spans="1:14">
      <c r="A4" s="145">
        <v>9.3000000000000007</v>
      </c>
      <c r="B4" s="151">
        <f t="shared" si="0"/>
        <v>1.6682188591385332</v>
      </c>
      <c r="C4" s="151">
        <v>1.88</v>
      </c>
      <c r="D4" s="82">
        <v>76.38</v>
      </c>
      <c r="E4" s="82">
        <v>14.33</v>
      </c>
      <c r="F4" s="82">
        <v>8.59</v>
      </c>
      <c r="G4" s="82">
        <v>0.71</v>
      </c>
      <c r="H4" s="149">
        <f t="shared" si="1"/>
        <v>5.3300767620376828</v>
      </c>
      <c r="I4" s="149">
        <f t="shared" si="2"/>
        <v>8.8917345750873107</v>
      </c>
      <c r="J4" s="187"/>
      <c r="K4" s="187"/>
      <c r="L4" s="186">
        <v>532</v>
      </c>
      <c r="M4" s="186">
        <v>533.5</v>
      </c>
      <c r="N4" s="181">
        <v>9.3000000000000007</v>
      </c>
    </row>
    <row r="5" spans="1:14">
      <c r="A5" s="145">
        <v>10.3</v>
      </c>
      <c r="B5" s="151">
        <f t="shared" si="0"/>
        <v>1.5627853881278539</v>
      </c>
      <c r="C5" s="151">
        <v>1.37</v>
      </c>
      <c r="D5" s="82">
        <v>76.98</v>
      </c>
      <c r="E5" s="82">
        <v>13.69</v>
      </c>
      <c r="F5" s="82">
        <v>8.76</v>
      </c>
      <c r="G5" s="82">
        <v>0.56999999999999995</v>
      </c>
      <c r="H5" s="149">
        <f t="shared" si="1"/>
        <v>5.6230825420014616</v>
      </c>
      <c r="I5" s="149">
        <f t="shared" si="2"/>
        <v>8.787671232876713</v>
      </c>
      <c r="J5" s="187"/>
      <c r="K5" s="187"/>
      <c r="L5" s="186">
        <v>532</v>
      </c>
      <c r="M5" s="186">
        <v>533.5</v>
      </c>
      <c r="N5" s="181">
        <v>10.3</v>
      </c>
    </row>
    <row r="6" spans="1:14">
      <c r="A6" s="145">
        <v>12.5</v>
      </c>
      <c r="B6" s="151">
        <f t="shared" si="0"/>
        <v>1.641330166270784</v>
      </c>
      <c r="C6" s="151">
        <v>1.53</v>
      </c>
      <c r="D6" s="82">
        <v>77.239999999999995</v>
      </c>
      <c r="E6" s="82">
        <v>13.82</v>
      </c>
      <c r="F6" s="82">
        <v>8.42</v>
      </c>
      <c r="G6" s="82">
        <v>0.52</v>
      </c>
      <c r="H6" s="149">
        <f t="shared" si="1"/>
        <v>5.5890014471780027</v>
      </c>
      <c r="I6" s="149">
        <f t="shared" si="2"/>
        <v>9.173396674584323</v>
      </c>
      <c r="J6" s="187"/>
      <c r="K6" s="187"/>
      <c r="L6" s="186">
        <v>532</v>
      </c>
      <c r="M6" s="186">
        <v>533.5</v>
      </c>
      <c r="N6" s="181">
        <v>12.5</v>
      </c>
    </row>
    <row r="7" spans="1:14">
      <c r="B7" s="149"/>
      <c r="C7" s="149"/>
      <c r="H7" s="149"/>
      <c r="I7" s="149"/>
    </row>
    <row r="8" spans="1:14">
      <c r="A8" s="145">
        <v>5</v>
      </c>
      <c r="B8" s="151">
        <f>E8/F8</f>
        <v>1.6279342723004695</v>
      </c>
      <c r="C8" s="151">
        <v>1.48</v>
      </c>
      <c r="D8" s="82">
        <v>76.959999999999994</v>
      </c>
      <c r="E8" s="82">
        <v>13.87</v>
      </c>
      <c r="F8" s="82">
        <v>8.52</v>
      </c>
      <c r="G8" s="82">
        <v>0.62</v>
      </c>
      <c r="H8" s="149">
        <f>D8/E8</f>
        <v>5.5486661860129773</v>
      </c>
      <c r="I8" s="149">
        <f>D8/F8</f>
        <v>9.032863849765258</v>
      </c>
      <c r="J8" s="187">
        <v>0.58799999999999997</v>
      </c>
      <c r="K8" s="187">
        <v>0.41199999999999998</v>
      </c>
      <c r="L8" s="186"/>
      <c r="M8" s="186"/>
      <c r="N8" s="183">
        <v>5</v>
      </c>
    </row>
    <row r="9" spans="1:14">
      <c r="A9" s="145">
        <v>11.3</v>
      </c>
      <c r="B9" s="151">
        <f>E9/F9</f>
        <v>1.413677130044843</v>
      </c>
      <c r="C9" s="151">
        <v>1.55</v>
      </c>
      <c r="D9" s="82">
        <v>77.86</v>
      </c>
      <c r="E9" s="82">
        <v>12.61</v>
      </c>
      <c r="F9" s="82">
        <v>8.92</v>
      </c>
      <c r="G9" s="82">
        <v>0.62</v>
      </c>
      <c r="H9" s="149">
        <f>D9/E9</f>
        <v>6.174464710547185</v>
      </c>
      <c r="I9" s="149">
        <f>D9/F9</f>
        <v>8.7286995515695072</v>
      </c>
      <c r="J9" s="187"/>
      <c r="K9" s="187"/>
      <c r="L9" s="186"/>
      <c r="M9" s="186"/>
      <c r="N9" s="183">
        <v>11.3</v>
      </c>
    </row>
  </sheetData>
  <phoneticPr fontId="1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29"/>
  <sheetViews>
    <sheetView topLeftCell="D1" zoomScale="70" zoomScaleNormal="70" workbookViewId="0">
      <selection activeCell="L32" sqref="L32"/>
    </sheetView>
  </sheetViews>
  <sheetFormatPr defaultColWidth="11.25" defaultRowHeight="15.5"/>
  <cols>
    <col min="8" max="8" width="18" customWidth="1"/>
  </cols>
  <sheetData>
    <row r="1" spans="1:25" s="77" customFormat="1" ht="22.15" customHeight="1">
      <c r="A1" s="364" t="s">
        <v>60</v>
      </c>
      <c r="B1" s="357" t="s">
        <v>22</v>
      </c>
      <c r="C1" s="357"/>
      <c r="D1" s="357"/>
      <c r="E1" s="357"/>
      <c r="F1" s="357"/>
      <c r="G1" s="357"/>
      <c r="H1" s="357"/>
      <c r="I1" s="372" t="s">
        <v>3</v>
      </c>
      <c r="J1" s="348" t="s">
        <v>33</v>
      </c>
      <c r="K1" s="348" t="s">
        <v>6</v>
      </c>
      <c r="L1" s="401" t="s">
        <v>7</v>
      </c>
      <c r="M1" s="401" t="s">
        <v>11</v>
      </c>
      <c r="N1" s="401" t="s">
        <v>12</v>
      </c>
      <c r="O1" s="373" t="s">
        <v>8</v>
      </c>
      <c r="P1" s="347" t="s">
        <v>9</v>
      </c>
      <c r="Q1" s="345" t="s">
        <v>10</v>
      </c>
      <c r="R1" s="345" t="s">
        <v>11</v>
      </c>
      <c r="S1" s="345" t="s">
        <v>12</v>
      </c>
      <c r="T1" s="82"/>
      <c r="U1" s="82"/>
      <c r="V1" s="82"/>
      <c r="W1" s="82"/>
      <c r="X1" s="82"/>
      <c r="Y1" s="82"/>
    </row>
    <row r="2" spans="1:25" s="77" customFormat="1" ht="22.15" customHeight="1">
      <c r="A2" s="364"/>
      <c r="B2" s="7" t="s">
        <v>0</v>
      </c>
      <c r="C2" s="78" t="s">
        <v>1</v>
      </c>
      <c r="D2" s="10"/>
      <c r="E2" s="2" t="s">
        <v>5</v>
      </c>
      <c r="F2" s="11" t="s">
        <v>2</v>
      </c>
      <c r="G2" s="4" t="s">
        <v>20</v>
      </c>
      <c r="H2" s="3" t="s">
        <v>15</v>
      </c>
      <c r="I2" s="372"/>
      <c r="J2" s="348"/>
      <c r="K2" s="348"/>
      <c r="L2" s="401"/>
      <c r="M2" s="401"/>
      <c r="N2" s="401"/>
      <c r="O2" s="373"/>
      <c r="P2" s="347"/>
      <c r="Q2" s="345"/>
      <c r="R2" s="345"/>
      <c r="S2" s="345"/>
      <c r="T2" s="82"/>
      <c r="U2" s="82"/>
      <c r="V2" s="82"/>
      <c r="W2" s="82"/>
      <c r="X2" s="82"/>
      <c r="Y2" s="82"/>
    </row>
    <row r="4" spans="1:25" ht="21">
      <c r="A4" s="417"/>
      <c r="B4" s="386" t="s">
        <v>24</v>
      </c>
      <c r="C4" s="418" t="s">
        <v>25</v>
      </c>
      <c r="D4" s="419" t="s">
        <v>26</v>
      </c>
      <c r="E4" s="417" t="s">
        <v>13</v>
      </c>
      <c r="F4" s="330" t="s">
        <v>4</v>
      </c>
      <c r="G4" s="417" t="s">
        <v>21</v>
      </c>
      <c r="H4" s="417" t="s">
        <v>40</v>
      </c>
      <c r="I4" s="84" t="s">
        <v>16</v>
      </c>
      <c r="J4" s="85"/>
      <c r="K4" s="85"/>
      <c r="L4" s="86">
        <v>1.9</v>
      </c>
      <c r="M4" s="86"/>
      <c r="N4" s="86"/>
      <c r="O4" s="83"/>
      <c r="P4" s="86"/>
      <c r="Q4" s="87">
        <v>0.84499999999999997</v>
      </c>
      <c r="R4" s="87"/>
      <c r="S4" s="87"/>
      <c r="T4" s="88"/>
      <c r="U4" s="88"/>
      <c r="V4" s="88"/>
      <c r="W4" s="88"/>
      <c r="X4" s="88"/>
      <c r="Y4" s="88"/>
    </row>
    <row r="5" spans="1:25" ht="21">
      <c r="A5" s="417"/>
      <c r="B5" s="386"/>
      <c r="C5" s="418"/>
      <c r="D5" s="419"/>
      <c r="E5" s="417"/>
      <c r="F5" s="330"/>
      <c r="G5" s="417"/>
      <c r="H5" s="417"/>
      <c r="I5" s="391" t="s">
        <v>17</v>
      </c>
      <c r="J5" s="85"/>
      <c r="K5" s="85"/>
      <c r="L5" s="86">
        <v>2.1</v>
      </c>
      <c r="M5" s="408">
        <v>2.4</v>
      </c>
      <c r="N5" s="408">
        <v>0.3</v>
      </c>
      <c r="O5" s="83"/>
      <c r="P5" s="86"/>
      <c r="Q5" s="87">
        <v>0.96699999999999997</v>
      </c>
      <c r="R5" s="412">
        <v>0.97399999999999998</v>
      </c>
      <c r="S5" s="412">
        <v>6.0000000000000001E-3</v>
      </c>
      <c r="T5" s="88"/>
      <c r="U5" s="88"/>
      <c r="V5" s="88"/>
      <c r="W5" s="88"/>
      <c r="X5" s="88"/>
      <c r="Y5" s="88"/>
    </row>
    <row r="6" spans="1:25" ht="21">
      <c r="A6" s="417"/>
      <c r="B6" s="386"/>
      <c r="C6" s="418"/>
      <c r="D6" s="419"/>
      <c r="E6" s="417"/>
      <c r="F6" s="330"/>
      <c r="G6" s="417"/>
      <c r="H6" s="417"/>
      <c r="I6" s="391"/>
      <c r="J6" s="85"/>
      <c r="K6" s="85"/>
      <c r="L6" s="86">
        <v>2.4</v>
      </c>
      <c r="M6" s="408"/>
      <c r="N6" s="408"/>
      <c r="O6" s="83"/>
      <c r="P6" s="86"/>
      <c r="Q6" s="87">
        <v>0.97799999999999998</v>
      </c>
      <c r="R6" s="412"/>
      <c r="S6" s="412"/>
      <c r="T6" s="88"/>
      <c r="U6" s="88"/>
      <c r="V6" s="88"/>
      <c r="W6" s="88"/>
      <c r="X6" s="88"/>
      <c r="Y6" s="88"/>
    </row>
    <row r="7" spans="1:25" ht="21">
      <c r="A7" s="417"/>
      <c r="B7" s="386"/>
      <c r="C7" s="418"/>
      <c r="D7" s="419"/>
      <c r="E7" s="417"/>
      <c r="F7" s="330"/>
      <c r="G7" s="417"/>
      <c r="H7" s="417"/>
      <c r="I7" s="391"/>
      <c r="J7" s="85"/>
      <c r="K7" s="85"/>
      <c r="L7" s="86">
        <v>2.6</v>
      </c>
      <c r="M7" s="408"/>
      <c r="N7" s="408"/>
      <c r="O7" s="83"/>
      <c r="P7" s="86"/>
      <c r="Q7" s="87">
        <v>0.97699999999999998</v>
      </c>
      <c r="R7" s="412"/>
      <c r="S7" s="412"/>
      <c r="T7" s="88"/>
      <c r="U7" s="88"/>
      <c r="V7" s="88"/>
      <c r="W7" s="88"/>
      <c r="X7" s="88"/>
      <c r="Y7" s="88"/>
    </row>
    <row r="8" spans="1:25" ht="21">
      <c r="A8" s="417"/>
      <c r="B8" s="386"/>
      <c r="C8" s="418"/>
      <c r="D8" s="419"/>
      <c r="E8" s="417"/>
      <c r="F8" s="330"/>
      <c r="G8" s="417"/>
      <c r="H8" s="417"/>
      <c r="I8" s="368" t="s">
        <v>18</v>
      </c>
      <c r="J8" s="85"/>
      <c r="K8" s="85"/>
      <c r="L8" s="86">
        <v>2.9</v>
      </c>
      <c r="M8" s="414">
        <v>2.7</v>
      </c>
      <c r="N8" s="414" t="s">
        <v>14</v>
      </c>
      <c r="O8" s="83"/>
      <c r="P8" s="86"/>
      <c r="Q8" s="87">
        <v>0.96899999999999997</v>
      </c>
      <c r="R8" s="407">
        <v>0.96499999999999997</v>
      </c>
      <c r="S8" s="407" t="s">
        <v>14</v>
      </c>
      <c r="T8" s="88"/>
      <c r="U8" s="88"/>
      <c r="V8" s="88"/>
      <c r="W8" s="88"/>
      <c r="X8" s="88"/>
      <c r="Y8" s="88"/>
    </row>
    <row r="9" spans="1:25" ht="21">
      <c r="A9" s="417"/>
      <c r="B9" s="386"/>
      <c r="C9" s="418"/>
      <c r="D9" s="419"/>
      <c r="E9" s="417"/>
      <c r="F9" s="330"/>
      <c r="G9" s="417"/>
      <c r="H9" s="417"/>
      <c r="I9" s="368"/>
      <c r="J9" s="85"/>
      <c r="K9" s="85"/>
      <c r="L9" s="86">
        <v>2.4</v>
      </c>
      <c r="M9" s="414"/>
      <c r="N9" s="414"/>
      <c r="O9" s="83"/>
      <c r="P9" s="86"/>
      <c r="Q9" s="87">
        <v>0.96</v>
      </c>
      <c r="R9" s="407"/>
      <c r="S9" s="407"/>
      <c r="T9" s="88"/>
      <c r="U9" s="88"/>
      <c r="V9" s="88"/>
      <c r="W9" s="88"/>
      <c r="X9" s="88"/>
      <c r="Y9" s="88"/>
    </row>
    <row r="10" spans="1:25" ht="21">
      <c r="A10" s="417"/>
      <c r="B10" s="386"/>
      <c r="C10" s="418"/>
      <c r="D10" s="419"/>
      <c r="E10" s="417"/>
      <c r="F10" s="330"/>
      <c r="G10" s="417"/>
      <c r="H10" s="417"/>
      <c r="I10" s="89" t="s">
        <v>19</v>
      </c>
      <c r="J10" s="85"/>
      <c r="K10" s="85"/>
      <c r="L10" s="86">
        <v>2.8</v>
      </c>
      <c r="M10" s="86"/>
      <c r="N10" s="86"/>
      <c r="O10" s="83"/>
      <c r="P10" s="86"/>
      <c r="Q10" s="87"/>
      <c r="R10" s="87"/>
      <c r="S10" s="87"/>
      <c r="T10" s="88"/>
      <c r="U10" s="88"/>
      <c r="V10" s="88"/>
      <c r="W10" s="88"/>
      <c r="X10" s="88"/>
      <c r="Y10" s="88"/>
    </row>
    <row r="11" spans="1:25" ht="21">
      <c r="A11" s="394"/>
      <c r="B11" s="394"/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88"/>
      <c r="U11" s="88"/>
      <c r="V11" s="88"/>
      <c r="W11" s="88"/>
      <c r="X11" s="88"/>
      <c r="Y11" s="88"/>
    </row>
    <row r="12" spans="1:25" ht="21">
      <c r="A12" s="330">
        <v>1</v>
      </c>
      <c r="B12" s="386" t="s">
        <v>24</v>
      </c>
      <c r="C12" s="413" t="s">
        <v>34</v>
      </c>
      <c r="D12" s="386" t="s">
        <v>26</v>
      </c>
      <c r="E12" s="386" t="s">
        <v>58</v>
      </c>
      <c r="F12" s="386" t="s">
        <v>4</v>
      </c>
      <c r="G12" s="386" t="s">
        <v>23</v>
      </c>
      <c r="H12" s="386" t="s">
        <v>31</v>
      </c>
      <c r="I12" s="415" t="s">
        <v>41</v>
      </c>
      <c r="J12" s="83">
        <v>60</v>
      </c>
      <c r="K12" s="83">
        <v>15.6</v>
      </c>
      <c r="L12" s="86">
        <v>0.8</v>
      </c>
      <c r="M12" s="416">
        <v>0.8</v>
      </c>
      <c r="N12" s="416">
        <v>0.2</v>
      </c>
      <c r="O12" s="83">
        <v>4300</v>
      </c>
      <c r="P12" s="86">
        <v>410</v>
      </c>
      <c r="Q12" s="87">
        <v>0.90500000000000003</v>
      </c>
      <c r="R12" s="409">
        <v>0.82499999999999996</v>
      </c>
      <c r="S12" s="409">
        <v>8.3000000000000004E-2</v>
      </c>
      <c r="T12" s="88"/>
      <c r="U12" s="88"/>
      <c r="V12" s="88"/>
      <c r="W12" s="88"/>
      <c r="X12" s="88"/>
      <c r="Y12" s="88"/>
    </row>
    <row r="13" spans="1:25" ht="21">
      <c r="A13" s="330"/>
      <c r="B13" s="386"/>
      <c r="C13" s="413"/>
      <c r="D13" s="386"/>
      <c r="E13" s="386"/>
      <c r="F13" s="386"/>
      <c r="G13" s="386"/>
      <c r="H13" s="386"/>
      <c r="I13" s="415"/>
      <c r="J13" s="83">
        <v>60</v>
      </c>
      <c r="K13" s="83">
        <v>18.8</v>
      </c>
      <c r="L13" s="86">
        <v>1</v>
      </c>
      <c r="M13" s="416"/>
      <c r="N13" s="416"/>
      <c r="O13" s="83">
        <v>4126</v>
      </c>
      <c r="P13" s="86">
        <v>697.5</v>
      </c>
      <c r="Q13" s="87">
        <v>0.83099999999999996</v>
      </c>
      <c r="R13" s="409"/>
      <c r="S13" s="409"/>
      <c r="T13" s="88"/>
      <c r="U13" s="88"/>
      <c r="V13" s="88"/>
      <c r="W13" s="88"/>
      <c r="X13" s="88"/>
      <c r="Y13" s="88"/>
    </row>
    <row r="14" spans="1:25" ht="21">
      <c r="A14" s="330"/>
      <c r="B14" s="386"/>
      <c r="C14" s="413"/>
      <c r="D14" s="386"/>
      <c r="E14" s="386"/>
      <c r="F14" s="386"/>
      <c r="G14" s="386"/>
      <c r="H14" s="386"/>
      <c r="I14" s="415"/>
      <c r="J14" s="83">
        <v>60</v>
      </c>
      <c r="K14" s="83">
        <v>11</v>
      </c>
      <c r="L14" s="86">
        <v>0.6</v>
      </c>
      <c r="M14" s="416"/>
      <c r="N14" s="416"/>
      <c r="O14" s="83">
        <v>3856</v>
      </c>
      <c r="P14" s="86">
        <v>1004</v>
      </c>
      <c r="Q14" s="87">
        <v>0.74</v>
      </c>
      <c r="R14" s="409"/>
      <c r="S14" s="409"/>
      <c r="T14" s="88"/>
      <c r="U14" s="88"/>
      <c r="V14" s="88"/>
      <c r="W14" s="88"/>
      <c r="X14" s="88"/>
      <c r="Y14" s="88"/>
    </row>
    <row r="15" spans="1:25" ht="21">
      <c r="A15" s="330"/>
      <c r="B15" s="386"/>
      <c r="C15" s="413"/>
      <c r="D15" s="386"/>
      <c r="E15" s="386"/>
      <c r="F15" s="386"/>
      <c r="G15" s="386"/>
      <c r="H15" s="386"/>
      <c r="I15" s="390" t="s">
        <v>42</v>
      </c>
      <c r="J15" s="83">
        <v>60</v>
      </c>
      <c r="K15" s="83">
        <v>10</v>
      </c>
      <c r="L15" s="86">
        <v>0.5</v>
      </c>
      <c r="M15" s="410">
        <v>0.6</v>
      </c>
      <c r="N15" s="410">
        <v>0.1</v>
      </c>
      <c r="O15" s="83">
        <v>3740</v>
      </c>
      <c r="P15" s="86">
        <v>151.30000000000001</v>
      </c>
      <c r="Q15" s="87">
        <v>0.96</v>
      </c>
      <c r="R15" s="411">
        <v>0.94899999999999995</v>
      </c>
      <c r="S15" s="411">
        <v>0.01</v>
      </c>
      <c r="T15" s="88"/>
      <c r="U15" s="88"/>
      <c r="V15" s="88"/>
      <c r="W15" s="88"/>
      <c r="X15" s="88"/>
      <c r="Y15" s="88"/>
    </row>
    <row r="16" spans="1:25" ht="21">
      <c r="A16" s="330"/>
      <c r="B16" s="386"/>
      <c r="C16" s="413"/>
      <c r="D16" s="386"/>
      <c r="E16" s="386"/>
      <c r="F16" s="386"/>
      <c r="G16" s="386"/>
      <c r="H16" s="386"/>
      <c r="I16" s="390"/>
      <c r="J16" s="83">
        <v>60</v>
      </c>
      <c r="K16" s="83">
        <v>13.2</v>
      </c>
      <c r="L16" s="86">
        <v>0.7</v>
      </c>
      <c r="M16" s="410"/>
      <c r="N16" s="410"/>
      <c r="O16" s="83">
        <v>4146</v>
      </c>
      <c r="P16" s="86">
        <v>223.7</v>
      </c>
      <c r="Q16" s="87">
        <v>0.94599999999999995</v>
      </c>
      <c r="R16" s="411"/>
      <c r="S16" s="411"/>
      <c r="T16" s="88"/>
      <c r="U16" s="88"/>
      <c r="V16" s="88"/>
      <c r="W16" s="88"/>
      <c r="X16" s="88"/>
      <c r="Y16" s="88"/>
    </row>
    <row r="17" spans="1:25" ht="21">
      <c r="A17" s="330"/>
      <c r="B17" s="386"/>
      <c r="C17" s="413"/>
      <c r="D17" s="386"/>
      <c r="E17" s="386"/>
      <c r="F17" s="386"/>
      <c r="G17" s="386"/>
      <c r="H17" s="386"/>
      <c r="I17" s="390"/>
      <c r="J17" s="83">
        <v>60</v>
      </c>
      <c r="K17" s="83">
        <v>11.9</v>
      </c>
      <c r="L17" s="86">
        <v>0.6</v>
      </c>
      <c r="M17" s="410"/>
      <c r="N17" s="410"/>
      <c r="O17" s="83">
        <v>3972</v>
      </c>
      <c r="P17" s="86">
        <v>235</v>
      </c>
      <c r="Q17" s="87">
        <v>0.94099999999999995</v>
      </c>
      <c r="R17" s="411"/>
      <c r="S17" s="411"/>
      <c r="T17" s="88"/>
      <c r="U17" s="88"/>
      <c r="V17" s="88"/>
      <c r="W17" s="88"/>
      <c r="X17" s="88"/>
      <c r="Y17" s="88"/>
    </row>
    <row r="18" spans="1:25" ht="21">
      <c r="A18" s="330"/>
      <c r="B18" s="386"/>
      <c r="C18" s="413"/>
      <c r="D18" s="386"/>
      <c r="E18" s="386"/>
      <c r="F18" s="386"/>
      <c r="G18" s="386"/>
      <c r="H18" s="386"/>
      <c r="I18" s="391" t="s">
        <v>45</v>
      </c>
      <c r="J18" s="83">
        <v>60</v>
      </c>
      <c r="K18" s="83">
        <v>12.9</v>
      </c>
      <c r="L18" s="86">
        <v>0.7</v>
      </c>
      <c r="M18" s="408">
        <v>0.7</v>
      </c>
      <c r="N18" s="408">
        <v>0.1</v>
      </c>
      <c r="O18" s="83">
        <v>3748</v>
      </c>
      <c r="P18" s="86">
        <v>258.39999999999998</v>
      </c>
      <c r="Q18" s="87">
        <v>0.93100000000000005</v>
      </c>
      <c r="R18" s="412">
        <v>0.94299999999999995</v>
      </c>
      <c r="S18" s="412">
        <v>1.6E-2</v>
      </c>
      <c r="T18" s="88"/>
      <c r="U18" s="88"/>
      <c r="V18" s="88"/>
      <c r="W18" s="88"/>
      <c r="X18" s="88"/>
      <c r="Y18" s="88"/>
    </row>
    <row r="19" spans="1:25" ht="21">
      <c r="A19" s="330"/>
      <c r="B19" s="386"/>
      <c r="C19" s="413"/>
      <c r="D19" s="386"/>
      <c r="E19" s="386"/>
      <c r="F19" s="386"/>
      <c r="G19" s="386"/>
      <c r="H19" s="386"/>
      <c r="I19" s="391"/>
      <c r="J19" s="83">
        <v>60</v>
      </c>
      <c r="K19" s="83">
        <v>10.5</v>
      </c>
      <c r="L19" s="86">
        <v>0.6</v>
      </c>
      <c r="M19" s="408"/>
      <c r="N19" s="408"/>
      <c r="O19" s="83">
        <v>4140</v>
      </c>
      <c r="P19" s="86">
        <v>161.5</v>
      </c>
      <c r="Q19" s="87">
        <v>0.96099999999999997</v>
      </c>
      <c r="R19" s="412"/>
      <c r="S19" s="412"/>
      <c r="T19" s="88"/>
      <c r="U19" s="88"/>
      <c r="V19" s="88"/>
      <c r="W19" s="88"/>
      <c r="X19" s="88"/>
      <c r="Y19" s="88"/>
    </row>
    <row r="20" spans="1:25" ht="21">
      <c r="A20" s="330"/>
      <c r="B20" s="386"/>
      <c r="C20" s="413"/>
      <c r="D20" s="386"/>
      <c r="E20" s="386"/>
      <c r="F20" s="386"/>
      <c r="G20" s="386"/>
      <c r="H20" s="386"/>
      <c r="I20" s="391"/>
      <c r="J20" s="83">
        <v>60</v>
      </c>
      <c r="K20" s="83">
        <v>12.9</v>
      </c>
      <c r="L20" s="86">
        <v>0.7</v>
      </c>
      <c r="M20" s="408"/>
      <c r="N20" s="408"/>
      <c r="O20" s="83">
        <v>3986</v>
      </c>
      <c r="P20" s="86">
        <v>255.6</v>
      </c>
      <c r="Q20" s="87">
        <v>0.93600000000000005</v>
      </c>
      <c r="R20" s="412"/>
      <c r="S20" s="412"/>
      <c r="T20" s="88"/>
      <c r="U20" s="88"/>
      <c r="V20" s="88"/>
      <c r="W20" s="88"/>
      <c r="X20" s="88"/>
      <c r="Y20" s="88"/>
    </row>
    <row r="21" spans="1:25" ht="21">
      <c r="A21" s="330"/>
      <c r="B21" s="386"/>
      <c r="C21" s="413"/>
      <c r="D21" s="386"/>
      <c r="E21" s="386"/>
      <c r="F21" s="386"/>
      <c r="G21" s="386"/>
      <c r="H21" s="386"/>
      <c r="I21" s="368" t="s">
        <v>53</v>
      </c>
      <c r="J21" s="90">
        <v>100</v>
      </c>
      <c r="K21" s="90">
        <v>18.600000000000001</v>
      </c>
      <c r="L21" s="91">
        <v>0.6</v>
      </c>
      <c r="M21" s="406">
        <v>0.8</v>
      </c>
      <c r="N21" s="406">
        <v>0.3</v>
      </c>
      <c r="O21" s="90">
        <v>4308</v>
      </c>
      <c r="P21" s="91">
        <v>180.6</v>
      </c>
      <c r="Q21" s="92">
        <v>0.95799999999999996</v>
      </c>
      <c r="R21" s="407">
        <v>0.96799999999999997</v>
      </c>
      <c r="S21" s="407">
        <v>0.01</v>
      </c>
      <c r="T21" s="88"/>
      <c r="U21" s="88"/>
      <c r="V21" s="88"/>
      <c r="W21" s="88"/>
      <c r="X21" s="88"/>
      <c r="Y21" s="88"/>
    </row>
    <row r="22" spans="1:25" ht="21">
      <c r="A22" s="330"/>
      <c r="B22" s="386"/>
      <c r="C22" s="413"/>
      <c r="D22" s="386"/>
      <c r="E22" s="386"/>
      <c r="F22" s="386"/>
      <c r="G22" s="386"/>
      <c r="H22" s="386"/>
      <c r="I22" s="368"/>
      <c r="J22" s="90">
        <v>60</v>
      </c>
      <c r="K22" s="90">
        <v>20.6</v>
      </c>
      <c r="L22" s="91">
        <v>1.1000000000000001</v>
      </c>
      <c r="M22" s="406"/>
      <c r="N22" s="406"/>
      <c r="O22" s="90">
        <v>4153</v>
      </c>
      <c r="P22" s="91">
        <v>88.1</v>
      </c>
      <c r="Q22" s="92">
        <v>0.97899999999999998</v>
      </c>
      <c r="R22" s="407"/>
      <c r="S22" s="407"/>
      <c r="T22" s="88"/>
      <c r="U22" s="88"/>
      <c r="V22" s="88"/>
      <c r="W22" s="88"/>
      <c r="X22" s="88"/>
      <c r="Y22" s="88"/>
    </row>
    <row r="23" spans="1:25" ht="21">
      <c r="A23" s="330"/>
      <c r="B23" s="386"/>
      <c r="C23" s="413"/>
      <c r="D23" s="386"/>
      <c r="E23" s="386"/>
      <c r="F23" s="386"/>
      <c r="G23" s="386"/>
      <c r="H23" s="386"/>
      <c r="I23" s="368"/>
      <c r="J23" s="90">
        <v>60</v>
      </c>
      <c r="K23" s="90">
        <v>14.1</v>
      </c>
      <c r="L23" s="91">
        <v>0.8</v>
      </c>
      <c r="M23" s="406"/>
      <c r="N23" s="406"/>
      <c r="O23" s="90">
        <v>3883</v>
      </c>
      <c r="P23" s="91">
        <v>124.6</v>
      </c>
      <c r="Q23" s="92">
        <v>0.96799999999999997</v>
      </c>
      <c r="R23" s="407"/>
      <c r="S23" s="407"/>
      <c r="T23" s="88"/>
      <c r="U23" s="88"/>
      <c r="V23" s="88"/>
      <c r="W23" s="88"/>
      <c r="X23" s="88"/>
      <c r="Y23" s="88"/>
    </row>
    <row r="24" spans="1:25" ht="21">
      <c r="A24" s="330"/>
      <c r="B24" s="386"/>
      <c r="C24" s="413"/>
      <c r="D24" s="386"/>
      <c r="E24" s="386"/>
      <c r="F24" s="386"/>
      <c r="G24" s="386"/>
      <c r="H24" s="386"/>
      <c r="I24" s="392" t="s">
        <v>43</v>
      </c>
      <c r="J24" s="93">
        <v>60</v>
      </c>
      <c r="K24" s="93">
        <v>10.3</v>
      </c>
      <c r="L24" s="94">
        <v>0.6</v>
      </c>
      <c r="M24" s="402">
        <v>0.6</v>
      </c>
      <c r="N24" s="402">
        <v>0.1</v>
      </c>
      <c r="O24" s="93">
        <v>3740</v>
      </c>
      <c r="P24" s="94">
        <v>237.1</v>
      </c>
      <c r="Q24" s="95">
        <v>0.93700000000000006</v>
      </c>
      <c r="R24" s="403">
        <v>0.92400000000000004</v>
      </c>
      <c r="S24" s="403">
        <v>2.9000000000000001E-2</v>
      </c>
      <c r="T24" s="88"/>
      <c r="U24" s="88"/>
      <c r="V24" s="88"/>
      <c r="W24" s="88"/>
      <c r="X24" s="88"/>
      <c r="Y24" s="88"/>
    </row>
    <row r="25" spans="1:25" ht="21">
      <c r="A25" s="330"/>
      <c r="B25" s="386"/>
      <c r="C25" s="413"/>
      <c r="D25" s="386"/>
      <c r="E25" s="386"/>
      <c r="F25" s="386"/>
      <c r="G25" s="386"/>
      <c r="H25" s="386"/>
      <c r="I25" s="392"/>
      <c r="J25" s="93">
        <v>60</v>
      </c>
      <c r="K25" s="93">
        <v>14.4</v>
      </c>
      <c r="L25" s="94">
        <v>0.8</v>
      </c>
      <c r="M25" s="402"/>
      <c r="N25" s="402"/>
      <c r="O25" s="93">
        <v>4102</v>
      </c>
      <c r="P25" s="94">
        <v>448.7</v>
      </c>
      <c r="Q25" s="95">
        <v>0.89100000000000001</v>
      </c>
      <c r="R25" s="403"/>
      <c r="S25" s="403"/>
      <c r="T25" s="88"/>
      <c r="U25" s="88"/>
      <c r="V25" s="88"/>
      <c r="W25" s="88"/>
      <c r="X25" s="88"/>
      <c r="Y25" s="88"/>
    </row>
    <row r="26" spans="1:25" ht="21">
      <c r="A26" s="330"/>
      <c r="B26" s="386"/>
      <c r="C26" s="413"/>
      <c r="D26" s="386"/>
      <c r="E26" s="386"/>
      <c r="F26" s="386"/>
      <c r="G26" s="386"/>
      <c r="H26" s="386"/>
      <c r="I26" s="392"/>
      <c r="J26" s="93">
        <v>60</v>
      </c>
      <c r="K26" s="93">
        <v>10.199999999999999</v>
      </c>
      <c r="L26" s="94">
        <v>0.6</v>
      </c>
      <c r="M26" s="402"/>
      <c r="N26" s="402"/>
      <c r="O26" s="93">
        <v>3880</v>
      </c>
      <c r="P26" s="94">
        <v>220</v>
      </c>
      <c r="Q26" s="95">
        <v>0.94299999999999995</v>
      </c>
      <c r="R26" s="403"/>
      <c r="S26" s="403"/>
      <c r="T26" s="88"/>
      <c r="U26" s="88"/>
      <c r="V26" s="88"/>
      <c r="W26" s="88"/>
      <c r="X26" s="88"/>
      <c r="Y26" s="88"/>
    </row>
    <row r="27" spans="1:25" ht="21">
      <c r="A27" s="330"/>
      <c r="B27" s="386"/>
      <c r="C27" s="413"/>
      <c r="D27" s="386"/>
      <c r="E27" s="386"/>
      <c r="F27" s="386"/>
      <c r="G27" s="386"/>
      <c r="H27" s="386"/>
      <c r="I27" s="395" t="s">
        <v>44</v>
      </c>
      <c r="J27" s="83">
        <v>60</v>
      </c>
      <c r="K27" s="83">
        <v>14.9</v>
      </c>
      <c r="L27" s="86">
        <v>0.8</v>
      </c>
      <c r="M27" s="404">
        <v>0.9</v>
      </c>
      <c r="N27" s="404">
        <v>0.1</v>
      </c>
      <c r="O27" s="83">
        <v>4305</v>
      </c>
      <c r="P27" s="86">
        <v>63.1</v>
      </c>
      <c r="Q27" s="87">
        <v>0.98499999999999999</v>
      </c>
      <c r="R27" s="405">
        <v>0.98099999999999998</v>
      </c>
      <c r="S27" s="405">
        <v>4.0000000000000001E-3</v>
      </c>
      <c r="T27" s="88"/>
      <c r="U27" s="88"/>
      <c r="V27" s="88"/>
      <c r="W27" s="88"/>
      <c r="X27" s="88"/>
      <c r="Y27" s="88"/>
    </row>
    <row r="28" spans="1:25" ht="21">
      <c r="A28" s="330"/>
      <c r="B28" s="386"/>
      <c r="C28" s="413"/>
      <c r="D28" s="386"/>
      <c r="E28" s="386"/>
      <c r="F28" s="386"/>
      <c r="G28" s="386"/>
      <c r="H28" s="386"/>
      <c r="I28" s="395"/>
      <c r="J28" s="83">
        <v>60</v>
      </c>
      <c r="K28" s="83">
        <v>18.7</v>
      </c>
      <c r="L28" s="86">
        <v>1</v>
      </c>
      <c r="M28" s="404"/>
      <c r="N28" s="404"/>
      <c r="O28" s="83">
        <v>4122</v>
      </c>
      <c r="P28" s="86">
        <v>91.8</v>
      </c>
      <c r="Q28" s="87">
        <v>0.97799999999999998</v>
      </c>
      <c r="R28" s="405"/>
      <c r="S28" s="405"/>
      <c r="T28" s="88"/>
      <c r="U28" s="88"/>
      <c r="V28" s="88"/>
      <c r="W28" s="88"/>
      <c r="X28" s="88"/>
      <c r="Y28" s="88"/>
    </row>
    <row r="29" spans="1:25" ht="21">
      <c r="A29" s="330"/>
      <c r="B29" s="386"/>
      <c r="C29" s="413"/>
      <c r="D29" s="386"/>
      <c r="E29" s="386"/>
      <c r="F29" s="386"/>
      <c r="G29" s="386"/>
      <c r="H29" s="386"/>
      <c r="I29" s="395"/>
      <c r="J29" s="83">
        <v>60</v>
      </c>
      <c r="K29" s="83">
        <v>14.9</v>
      </c>
      <c r="L29" s="86">
        <v>0.8</v>
      </c>
      <c r="M29" s="404"/>
      <c r="N29" s="404"/>
      <c r="O29" s="83">
        <v>3852</v>
      </c>
      <c r="P29" s="86">
        <v>79.2</v>
      </c>
      <c r="Q29" s="87">
        <v>0.97899999999999998</v>
      </c>
      <c r="R29" s="405"/>
      <c r="S29" s="405"/>
      <c r="T29" s="88"/>
      <c r="U29" s="88"/>
      <c r="V29" s="88"/>
      <c r="W29" s="88"/>
      <c r="X29" s="88"/>
      <c r="Y29" s="88"/>
    </row>
  </sheetData>
  <mergeCells count="70">
    <mergeCell ref="A4:A10"/>
    <mergeCell ref="A11:S11"/>
    <mergeCell ref="B4:B10"/>
    <mergeCell ref="C4:C10"/>
    <mergeCell ref="D4:D10"/>
    <mergeCell ref="E4:E10"/>
    <mergeCell ref="F4:F10"/>
    <mergeCell ref="G4:G10"/>
    <mergeCell ref="H4:H10"/>
    <mergeCell ref="I5:I7"/>
    <mergeCell ref="F12:F29"/>
    <mergeCell ref="M5:M7"/>
    <mergeCell ref="N5:N7"/>
    <mergeCell ref="R5:R7"/>
    <mergeCell ref="S5:S7"/>
    <mergeCell ref="I8:I9"/>
    <mergeCell ref="M8:M9"/>
    <mergeCell ref="N8:N9"/>
    <mergeCell ref="R8:R9"/>
    <mergeCell ref="S8:S9"/>
    <mergeCell ref="G12:G29"/>
    <mergeCell ref="H12:H29"/>
    <mergeCell ref="I12:I14"/>
    <mergeCell ref="M12:M14"/>
    <mergeCell ref="N12:N14"/>
    <mergeCell ref="I18:I20"/>
    <mergeCell ref="A12:A29"/>
    <mergeCell ref="B12:B29"/>
    <mergeCell ref="C12:C29"/>
    <mergeCell ref="D12:D29"/>
    <mergeCell ref="E12:E29"/>
    <mergeCell ref="M18:M20"/>
    <mergeCell ref="N18:N20"/>
    <mergeCell ref="S12:S14"/>
    <mergeCell ref="I15:I17"/>
    <mergeCell ref="M15:M17"/>
    <mergeCell ref="N15:N17"/>
    <mergeCell ref="R15:R17"/>
    <mergeCell ref="S15:S17"/>
    <mergeCell ref="R12:R14"/>
    <mergeCell ref="S18:S20"/>
    <mergeCell ref="R18:R20"/>
    <mergeCell ref="I21:I23"/>
    <mergeCell ref="M21:M23"/>
    <mergeCell ref="N21:N23"/>
    <mergeCell ref="R21:R23"/>
    <mergeCell ref="S21:S23"/>
    <mergeCell ref="I27:I29"/>
    <mergeCell ref="M27:M29"/>
    <mergeCell ref="N27:N29"/>
    <mergeCell ref="R27:R29"/>
    <mergeCell ref="S27:S29"/>
    <mergeCell ref="I24:I26"/>
    <mergeCell ref="M24:M26"/>
    <mergeCell ref="N24:N26"/>
    <mergeCell ref="R24:R26"/>
    <mergeCell ref="S24:S26"/>
    <mergeCell ref="R1:R2"/>
    <mergeCell ref="S1:S2"/>
    <mergeCell ref="B1:H1"/>
    <mergeCell ref="I1:I2"/>
    <mergeCell ref="J1:J2"/>
    <mergeCell ref="K1:K2"/>
    <mergeCell ref="L1:L2"/>
    <mergeCell ref="M1:M2"/>
    <mergeCell ref="A1:A2"/>
    <mergeCell ref="N1:N2"/>
    <mergeCell ref="O1:O2"/>
    <mergeCell ref="P1:P2"/>
    <mergeCell ref="Q1:Q2"/>
  </mergeCells>
  <phoneticPr fontId="11" type="noConversion"/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89"/>
  <sheetViews>
    <sheetView zoomScale="83" zoomScaleNormal="95" zoomScalePageLayoutView="95" workbookViewId="0">
      <selection activeCell="J91" sqref="J91"/>
    </sheetView>
  </sheetViews>
  <sheetFormatPr defaultColWidth="11.25" defaultRowHeight="21"/>
  <cols>
    <col min="1" max="1" width="10.75" style="62"/>
    <col min="2" max="4" width="12" style="9" customWidth="1"/>
    <col min="5" max="5" width="13.25" style="34" customWidth="1"/>
    <col min="6" max="6" width="9.75" style="9" customWidth="1"/>
    <col min="7" max="7" width="9.75" style="1" customWidth="1"/>
    <col min="8" max="8" width="18" style="23" customWidth="1"/>
    <col min="9" max="9" width="13.25" style="1" customWidth="1"/>
    <col min="10" max="10" width="15.75" style="1" customWidth="1"/>
    <col min="11" max="11" width="13.25" style="5" customWidth="1"/>
    <col min="12" max="12" width="15.75" style="5" customWidth="1"/>
    <col min="13" max="13" width="9.75" style="5" customWidth="1"/>
    <col min="14" max="14" width="8.25" style="5" customWidth="1"/>
    <col min="15" max="15" width="12" style="12" customWidth="1"/>
    <col min="16" max="16" width="12" style="5" customWidth="1"/>
    <col min="17" max="17" width="15.75" style="13" customWidth="1"/>
    <col min="18" max="18" width="9.75" style="35" customWidth="1"/>
    <col min="19" max="19" width="8.25" style="35" customWidth="1"/>
  </cols>
  <sheetData>
    <row r="1" spans="1:19">
      <c r="A1" s="439" t="s">
        <v>60</v>
      </c>
      <c r="B1" s="357" t="s">
        <v>22</v>
      </c>
      <c r="C1" s="357"/>
      <c r="D1" s="357"/>
      <c r="E1" s="357"/>
      <c r="F1" s="357"/>
      <c r="G1" s="357"/>
      <c r="H1" s="357"/>
      <c r="I1" s="348" t="s">
        <v>3</v>
      </c>
      <c r="J1" s="348" t="s">
        <v>33</v>
      </c>
      <c r="K1" s="347" t="s">
        <v>6</v>
      </c>
      <c r="L1" s="401" t="s">
        <v>7</v>
      </c>
      <c r="M1" s="401" t="s">
        <v>11</v>
      </c>
      <c r="N1" s="401" t="s">
        <v>12</v>
      </c>
      <c r="O1" s="373" t="s">
        <v>8</v>
      </c>
      <c r="P1" s="347" t="s">
        <v>9</v>
      </c>
      <c r="Q1" s="345" t="s">
        <v>10</v>
      </c>
      <c r="R1" s="345" t="s">
        <v>11</v>
      </c>
      <c r="S1" s="345" t="s">
        <v>12</v>
      </c>
    </row>
    <row r="2" spans="1:19">
      <c r="A2" s="439"/>
      <c r="B2" s="7" t="s">
        <v>0</v>
      </c>
      <c r="C2" s="8" t="s">
        <v>1</v>
      </c>
      <c r="D2" s="10"/>
      <c r="E2" s="40" t="s">
        <v>5</v>
      </c>
      <c r="F2" s="11" t="s">
        <v>2</v>
      </c>
      <c r="G2" s="4" t="s">
        <v>20</v>
      </c>
      <c r="H2" s="31" t="s">
        <v>15</v>
      </c>
      <c r="I2" s="348"/>
      <c r="J2" s="348"/>
      <c r="K2" s="347"/>
      <c r="L2" s="401"/>
      <c r="M2" s="401"/>
      <c r="N2" s="401"/>
      <c r="O2" s="373"/>
      <c r="P2" s="347"/>
      <c r="Q2" s="345"/>
      <c r="R2" s="345"/>
      <c r="S2" s="345"/>
    </row>
    <row r="3" spans="1:19">
      <c r="A3" s="424"/>
      <c r="B3" s="331" t="s">
        <v>24</v>
      </c>
      <c r="C3" s="443" t="s">
        <v>25</v>
      </c>
      <c r="D3" s="445" t="s">
        <v>26</v>
      </c>
      <c r="E3" s="424" t="s">
        <v>58</v>
      </c>
      <c r="F3" s="441" t="s">
        <v>27</v>
      </c>
      <c r="G3" s="444" t="s">
        <v>23</v>
      </c>
      <c r="H3" s="424" t="s">
        <v>52</v>
      </c>
      <c r="I3" s="1" t="s">
        <v>28</v>
      </c>
      <c r="J3" s="1">
        <v>45</v>
      </c>
      <c r="K3" s="5">
        <v>28.1</v>
      </c>
      <c r="L3" s="5">
        <f>(K3/1000)/(11.96*0.0001*J3/60)/15.5</f>
        <v>2.0210738303304918</v>
      </c>
      <c r="O3" s="436">
        <v>1846</v>
      </c>
      <c r="P3" s="5">
        <v>18.899999999999999</v>
      </c>
      <c r="Q3" s="13">
        <v>0.99</v>
      </c>
    </row>
    <row r="4" spans="1:19">
      <c r="A4" s="424"/>
      <c r="B4" s="331"/>
      <c r="C4" s="443"/>
      <c r="D4" s="445"/>
      <c r="E4" s="424"/>
      <c r="F4" s="441"/>
      <c r="G4" s="444"/>
      <c r="H4" s="424"/>
      <c r="I4" s="1" t="s">
        <v>29</v>
      </c>
      <c r="J4" s="1">
        <v>45</v>
      </c>
      <c r="K4" s="6">
        <v>29.4</v>
      </c>
      <c r="L4" s="5">
        <f>(K4/1000)/(11.96*0.0001*J4/60)/15.5</f>
        <v>2.1145754666091268</v>
      </c>
      <c r="M4" s="6"/>
      <c r="N4" s="6"/>
      <c r="O4" s="436"/>
      <c r="P4" s="6">
        <v>44.57</v>
      </c>
      <c r="Q4" s="14">
        <v>0.97599999999999998</v>
      </c>
      <c r="R4" s="14"/>
      <c r="S4" s="14"/>
    </row>
    <row r="5" spans="1:19">
      <c r="A5" s="424"/>
      <c r="B5" s="331"/>
      <c r="C5" s="443"/>
      <c r="D5" s="445"/>
      <c r="E5" s="424"/>
      <c r="F5" s="441"/>
      <c r="G5" s="444"/>
      <c r="H5" s="424"/>
      <c r="I5" s="1" t="s">
        <v>30</v>
      </c>
      <c r="J5" s="1">
        <v>45</v>
      </c>
      <c r="K5" s="6">
        <v>31.7</v>
      </c>
      <c r="L5" s="5">
        <f>(K5/1000)/(11.96*0.0001*J5/60)/15.5</f>
        <v>2.2800014384867113</v>
      </c>
      <c r="M5" s="6"/>
      <c r="N5" s="6"/>
      <c r="O5" s="436"/>
      <c r="P5" s="6">
        <v>15.25</v>
      </c>
      <c r="Q5" s="14">
        <v>0.99199999999999999</v>
      </c>
      <c r="R5" s="14"/>
      <c r="S5" s="14"/>
    </row>
    <row r="6" spans="1:19" ht="21" customHeight="1">
      <c r="A6" s="425"/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</row>
    <row r="7" spans="1:19">
      <c r="A7" s="424"/>
      <c r="B7" s="424" t="s">
        <v>24</v>
      </c>
      <c r="C7" s="437" t="s">
        <v>25</v>
      </c>
      <c r="D7" s="424" t="s">
        <v>26</v>
      </c>
      <c r="E7" s="424" t="s">
        <v>58</v>
      </c>
      <c r="F7" s="441" t="s">
        <v>27</v>
      </c>
      <c r="G7" s="424" t="s">
        <v>23</v>
      </c>
      <c r="H7" s="424" t="s">
        <v>52</v>
      </c>
      <c r="I7" s="433" t="s">
        <v>32</v>
      </c>
      <c r="J7" s="1">
        <v>20</v>
      </c>
      <c r="K7" s="5">
        <v>13.6</v>
      </c>
      <c r="L7" s="5">
        <f>(K7/1000)/(11.96*0.0001*J7/60)/15.5</f>
        <v>2.2008846693278663</v>
      </c>
      <c r="M7" s="434">
        <f>AVERAGE(L7:L9)</f>
        <v>2.2548279210270792</v>
      </c>
      <c r="N7" s="434">
        <f>STDEV(L7:L9)</f>
        <v>0.18404058808104423</v>
      </c>
      <c r="O7" s="12">
        <v>3749</v>
      </c>
      <c r="P7" s="5">
        <v>26.9</v>
      </c>
      <c r="Q7" s="13">
        <f>(O7-P7)/O7</f>
        <v>0.99282475326753794</v>
      </c>
      <c r="R7" s="435">
        <f>AVERAGE(Q7:Q9)</f>
        <v>0.98926248057633437</v>
      </c>
      <c r="S7" s="435">
        <f>STDEV(Q7:Q9)</f>
        <v>3.0888929530882921E-3</v>
      </c>
    </row>
    <row r="8" spans="1:19">
      <c r="A8" s="424"/>
      <c r="B8" s="424"/>
      <c r="C8" s="437"/>
      <c r="D8" s="424"/>
      <c r="E8" s="424"/>
      <c r="F8" s="441"/>
      <c r="G8" s="424"/>
      <c r="H8" s="424"/>
      <c r="I8" s="433"/>
      <c r="J8" s="1">
        <v>20</v>
      </c>
      <c r="K8" s="5">
        <v>13</v>
      </c>
      <c r="L8" s="5">
        <f t="shared" ref="L8:L15" si="0">(K8/1000)/(11.96*0.0001*J8/60)/15.5</f>
        <v>2.1037868162692841</v>
      </c>
      <c r="M8" s="434"/>
      <c r="N8" s="434"/>
      <c r="O8" s="12">
        <v>4044</v>
      </c>
      <c r="P8" s="5">
        <v>50</v>
      </c>
      <c r="Q8" s="13">
        <f t="shared" ref="Q8:Q15" si="1">(O8-P8)/O8</f>
        <v>0.98763600395647877</v>
      </c>
      <c r="R8" s="435"/>
      <c r="S8" s="435"/>
    </row>
    <row r="9" spans="1:19">
      <c r="A9" s="424"/>
      <c r="B9" s="424"/>
      <c r="C9" s="437"/>
      <c r="D9" s="424"/>
      <c r="E9" s="424"/>
      <c r="F9" s="441"/>
      <c r="G9" s="424"/>
      <c r="H9" s="424"/>
      <c r="I9" s="433"/>
      <c r="J9" s="1">
        <v>20</v>
      </c>
      <c r="K9" s="5">
        <v>15.2</v>
      </c>
      <c r="L9" s="5">
        <f t="shared" si="0"/>
        <v>2.4598122774840863</v>
      </c>
      <c r="M9" s="434"/>
      <c r="N9" s="434"/>
      <c r="O9" s="12">
        <v>4111</v>
      </c>
      <c r="P9" s="5">
        <v>52.1</v>
      </c>
      <c r="Q9" s="13">
        <f t="shared" si="1"/>
        <v>0.98732668450498662</v>
      </c>
      <c r="R9" s="435"/>
      <c r="S9" s="435"/>
    </row>
    <row r="10" spans="1:19">
      <c r="A10" s="424"/>
      <c r="B10" s="424"/>
      <c r="C10" s="437"/>
      <c r="D10" s="424"/>
      <c r="E10" s="424"/>
      <c r="F10" s="441"/>
      <c r="G10" s="424"/>
      <c r="H10" s="424"/>
      <c r="I10" s="421" t="s">
        <v>29</v>
      </c>
      <c r="J10" s="38">
        <v>20</v>
      </c>
      <c r="K10" s="37">
        <v>17</v>
      </c>
      <c r="L10" s="37">
        <f t="shared" si="0"/>
        <v>2.7511058366598333</v>
      </c>
      <c r="M10" s="422">
        <f>AVERAGE(L10:L12)</f>
        <v>2.6863739346207782</v>
      </c>
      <c r="N10" s="422">
        <f>STDEV(L10:L12)</f>
        <v>0.1263930792303376</v>
      </c>
      <c r="O10" s="12">
        <v>3864</v>
      </c>
      <c r="P10" s="5">
        <v>50</v>
      </c>
      <c r="Q10" s="13">
        <f t="shared" si="1"/>
        <v>0.98706004140786752</v>
      </c>
      <c r="R10" s="423">
        <f>AVERAGE(Q10:Q12)</f>
        <v>0.98404469276880369</v>
      </c>
      <c r="S10" s="423">
        <f>STDEV(Q10:Q12)</f>
        <v>2.6512866007363197E-3</v>
      </c>
    </row>
    <row r="11" spans="1:19">
      <c r="A11" s="424"/>
      <c r="B11" s="424"/>
      <c r="C11" s="437"/>
      <c r="D11" s="424"/>
      <c r="E11" s="424"/>
      <c r="F11" s="441"/>
      <c r="G11" s="424"/>
      <c r="H11" s="424"/>
      <c r="I11" s="421"/>
      <c r="J11" s="38">
        <v>20</v>
      </c>
      <c r="K11" s="37">
        <v>17.100000000000001</v>
      </c>
      <c r="L11" s="37">
        <f t="shared" si="0"/>
        <v>2.7672888121695971</v>
      </c>
      <c r="M11" s="422"/>
      <c r="N11" s="422"/>
      <c r="O11" s="12">
        <v>4093</v>
      </c>
      <c r="P11" s="5">
        <v>69.599999999999994</v>
      </c>
      <c r="Q11" s="13">
        <f t="shared" si="1"/>
        <v>0.98299535792817005</v>
      </c>
      <c r="R11" s="423"/>
      <c r="S11" s="423"/>
    </row>
    <row r="12" spans="1:19">
      <c r="A12" s="424"/>
      <c r="B12" s="424"/>
      <c r="C12" s="437"/>
      <c r="D12" s="424"/>
      <c r="E12" s="424"/>
      <c r="F12" s="441"/>
      <c r="G12" s="424"/>
      <c r="H12" s="424"/>
      <c r="I12" s="421"/>
      <c r="J12" s="38">
        <v>20</v>
      </c>
      <c r="K12" s="37">
        <v>15.7</v>
      </c>
      <c r="L12" s="37">
        <f t="shared" si="0"/>
        <v>2.5407271550329047</v>
      </c>
      <c r="M12" s="422"/>
      <c r="N12" s="422"/>
      <c r="O12" s="12">
        <v>4118</v>
      </c>
      <c r="P12" s="5">
        <v>73.8</v>
      </c>
      <c r="Q12" s="13">
        <f t="shared" si="1"/>
        <v>0.98207867897037393</v>
      </c>
      <c r="R12" s="423"/>
      <c r="S12" s="423"/>
    </row>
    <row r="13" spans="1:19">
      <c r="A13" s="424"/>
      <c r="B13" s="424"/>
      <c r="C13" s="437"/>
      <c r="D13" s="424"/>
      <c r="E13" s="424"/>
      <c r="F13" s="441"/>
      <c r="G13" s="424"/>
      <c r="H13" s="424"/>
      <c r="I13" s="442" t="s">
        <v>30</v>
      </c>
      <c r="J13" s="1">
        <v>20</v>
      </c>
      <c r="K13" s="5">
        <v>13.6</v>
      </c>
      <c r="L13" s="5">
        <f t="shared" si="0"/>
        <v>2.2008846693278663</v>
      </c>
      <c r="M13" s="426">
        <f>AVERAGE(L13:L15)</f>
        <v>2.3087711727262916</v>
      </c>
      <c r="N13" s="426">
        <f>STDEV(L13:L15)</f>
        <v>9.482358307933432E-2</v>
      </c>
      <c r="O13" s="12">
        <v>3868</v>
      </c>
      <c r="P13" s="5">
        <v>38.6</v>
      </c>
      <c r="Q13" s="13">
        <f t="shared" si="1"/>
        <v>0.99002068252326791</v>
      </c>
      <c r="R13" s="427">
        <f>AVERAGE(Q13:Q14)</f>
        <v>0.99069767279802212</v>
      </c>
      <c r="S13" s="427">
        <f>STDEV(Q13:Q14)</f>
        <v>9.5740882815208855E-4</v>
      </c>
    </row>
    <row r="14" spans="1:19">
      <c r="A14" s="424"/>
      <c r="B14" s="424"/>
      <c r="C14" s="437"/>
      <c r="D14" s="424"/>
      <c r="E14" s="424"/>
      <c r="F14" s="441"/>
      <c r="G14" s="424"/>
      <c r="H14" s="424"/>
      <c r="I14" s="442"/>
      <c r="J14" s="1">
        <v>20</v>
      </c>
      <c r="K14" s="5">
        <v>14.5</v>
      </c>
      <c r="L14" s="5">
        <f t="shared" si="0"/>
        <v>2.3465314489157403</v>
      </c>
      <c r="M14" s="426"/>
      <c r="N14" s="426"/>
      <c r="O14" s="12">
        <v>4081</v>
      </c>
      <c r="P14" s="5">
        <v>35.200000000000003</v>
      </c>
      <c r="Q14" s="13">
        <f t="shared" si="1"/>
        <v>0.99137466307277633</v>
      </c>
      <c r="R14" s="427"/>
      <c r="S14" s="427"/>
    </row>
    <row r="15" spans="1:19">
      <c r="A15" s="424"/>
      <c r="B15" s="424"/>
      <c r="C15" s="437"/>
      <c r="D15" s="424"/>
      <c r="E15" s="424"/>
      <c r="F15" s="441"/>
      <c r="G15" s="424"/>
      <c r="H15" s="424"/>
      <c r="I15" s="442"/>
      <c r="J15" s="1">
        <v>20</v>
      </c>
      <c r="K15" s="5">
        <v>14.7</v>
      </c>
      <c r="L15" s="5">
        <f t="shared" si="0"/>
        <v>2.3788973999352678</v>
      </c>
      <c r="M15" s="426"/>
      <c r="N15" s="426"/>
      <c r="O15" s="16">
        <v>4136</v>
      </c>
      <c r="P15" s="17">
        <v>217.5</v>
      </c>
      <c r="Q15" s="15">
        <f t="shared" si="1"/>
        <v>0.94741295938104453</v>
      </c>
      <c r="R15" s="427"/>
      <c r="S15" s="427"/>
    </row>
    <row r="16" spans="1:19" ht="21" customHeight="1">
      <c r="A16" s="425"/>
      <c r="B16" s="425"/>
      <c r="C16" s="425"/>
      <c r="D16" s="425"/>
      <c r="E16" s="425"/>
      <c r="F16" s="425"/>
      <c r="G16" s="425"/>
      <c r="H16" s="425"/>
      <c r="I16" s="425"/>
      <c r="J16" s="425"/>
      <c r="K16" s="425"/>
      <c r="L16" s="425"/>
      <c r="M16" s="425"/>
      <c r="N16" s="425"/>
      <c r="O16" s="425"/>
      <c r="P16" s="425"/>
      <c r="Q16" s="425"/>
      <c r="R16" s="425"/>
      <c r="S16" s="425"/>
    </row>
    <row r="17" spans="1:19">
      <c r="A17" s="424"/>
      <c r="B17" s="424" t="s">
        <v>24</v>
      </c>
      <c r="C17" s="446" t="s">
        <v>34</v>
      </c>
      <c r="D17" s="424" t="s">
        <v>26</v>
      </c>
      <c r="E17" s="424" t="s">
        <v>58</v>
      </c>
      <c r="F17" s="441" t="s">
        <v>27</v>
      </c>
      <c r="G17" s="424" t="s">
        <v>23</v>
      </c>
      <c r="H17" s="424" t="s">
        <v>52</v>
      </c>
      <c r="I17" s="433" t="s">
        <v>32</v>
      </c>
      <c r="J17" s="1">
        <v>30</v>
      </c>
      <c r="K17" s="5">
        <v>16.600000000000001</v>
      </c>
      <c r="L17" s="5">
        <f>(K17/1000)/(11.96*0.0001*J17/60)/15.5</f>
        <v>1.7909159564138524</v>
      </c>
      <c r="M17" s="434">
        <f>AVERAGE(L17:L19)</f>
        <v>1.7873197396339047</v>
      </c>
      <c r="N17" s="434">
        <f>STDEV(L17:L19)</f>
        <v>6.2288301779009096E-3</v>
      </c>
      <c r="O17" s="12">
        <v>3854</v>
      </c>
      <c r="P17" s="5">
        <v>24.6</v>
      </c>
      <c r="Q17" s="13">
        <f>(O17-P17)/O17</f>
        <v>0.99361702127659579</v>
      </c>
      <c r="R17" s="435">
        <f>AVERAGE(Q17:Q19)</f>
        <v>0.99278858952122639</v>
      </c>
      <c r="S17" s="435">
        <f>STDEV(Q17:Q19)</f>
        <v>1.755169628832222E-3</v>
      </c>
    </row>
    <row r="18" spans="1:19">
      <c r="A18" s="424"/>
      <c r="B18" s="424"/>
      <c r="C18" s="446"/>
      <c r="D18" s="424"/>
      <c r="E18" s="424"/>
      <c r="F18" s="441"/>
      <c r="G18" s="424"/>
      <c r="H18" s="424"/>
      <c r="I18" s="433"/>
      <c r="J18" s="1">
        <v>30</v>
      </c>
      <c r="K18" s="5">
        <v>16.600000000000001</v>
      </c>
      <c r="L18" s="5">
        <f t="shared" ref="L18:L36" si="2">(K18/1000)/(11.96*0.0001*J18/60)/15.5</f>
        <v>1.7909159564138524</v>
      </c>
      <c r="M18" s="434"/>
      <c r="N18" s="434"/>
      <c r="O18" s="12">
        <v>3868</v>
      </c>
      <c r="P18" s="5">
        <v>23.3</v>
      </c>
      <c r="Q18" s="13">
        <f t="shared" ref="Q18:Q45" si="3">(O18-P18)/O18</f>
        <v>0.99397621509824197</v>
      </c>
      <c r="R18" s="435"/>
      <c r="S18" s="435"/>
    </row>
    <row r="19" spans="1:19">
      <c r="A19" s="424"/>
      <c r="B19" s="424"/>
      <c r="C19" s="446"/>
      <c r="D19" s="424"/>
      <c r="E19" s="424"/>
      <c r="F19" s="441"/>
      <c r="G19" s="424"/>
      <c r="H19" s="424"/>
      <c r="I19" s="433"/>
      <c r="J19" s="1">
        <v>30</v>
      </c>
      <c r="K19" s="5">
        <v>16.5</v>
      </c>
      <c r="L19" s="5">
        <f t="shared" si="2"/>
        <v>1.7801273060740097</v>
      </c>
      <c r="M19" s="434"/>
      <c r="N19" s="434"/>
      <c r="O19" s="12">
        <v>4194</v>
      </c>
      <c r="P19" s="5">
        <v>38.700000000000003</v>
      </c>
      <c r="Q19" s="13">
        <f t="shared" si="3"/>
        <v>0.9907725321888412</v>
      </c>
      <c r="R19" s="435"/>
      <c r="S19" s="435"/>
    </row>
    <row r="20" spans="1:19">
      <c r="A20" s="424"/>
      <c r="B20" s="424"/>
      <c r="C20" s="446"/>
      <c r="D20" s="424"/>
      <c r="E20" s="424"/>
      <c r="F20" s="441"/>
      <c r="G20" s="424"/>
      <c r="H20" s="424"/>
      <c r="I20" s="442" t="s">
        <v>35</v>
      </c>
      <c r="J20" s="1">
        <v>30</v>
      </c>
      <c r="K20" s="5">
        <v>16</v>
      </c>
      <c r="L20" s="5">
        <f t="shared" si="2"/>
        <v>1.7261840543747975</v>
      </c>
      <c r="M20" s="426">
        <f>AVERAGE(L20:L22)</f>
        <v>1.7837235228539574</v>
      </c>
      <c r="N20" s="426">
        <f>STDEV(L20:L22)</f>
        <v>9.0478984611134863E-2</v>
      </c>
      <c r="O20" s="12">
        <v>3860</v>
      </c>
      <c r="P20" s="5">
        <v>20.399999999999999</v>
      </c>
      <c r="Q20" s="13">
        <f t="shared" si="3"/>
        <v>0.99471502590673577</v>
      </c>
      <c r="R20" s="427">
        <f>AVERAGE(Q20:Q21)</f>
        <v>0.99402417962003453</v>
      </c>
      <c r="S20" s="427">
        <f>STDEV(Q20:Q21)</f>
        <v>9.7700418816798668E-4</v>
      </c>
    </row>
    <row r="21" spans="1:19">
      <c r="A21" s="424"/>
      <c r="B21" s="424"/>
      <c r="C21" s="446"/>
      <c r="D21" s="424"/>
      <c r="E21" s="424"/>
      <c r="F21" s="441"/>
      <c r="G21" s="424"/>
      <c r="H21" s="424"/>
      <c r="I21" s="442"/>
      <c r="J21" s="1">
        <v>30</v>
      </c>
      <c r="K21" s="5">
        <v>16.100000000000001</v>
      </c>
      <c r="L21" s="5">
        <f t="shared" si="2"/>
        <v>1.7369727047146397</v>
      </c>
      <c r="M21" s="426"/>
      <c r="N21" s="426"/>
      <c r="O21" s="12">
        <v>3885</v>
      </c>
      <c r="P21" s="5">
        <v>25.9</v>
      </c>
      <c r="Q21" s="13">
        <f t="shared" si="3"/>
        <v>0.99333333333333329</v>
      </c>
      <c r="R21" s="427"/>
      <c r="S21" s="427"/>
    </row>
    <row r="22" spans="1:19">
      <c r="A22" s="424"/>
      <c r="B22" s="424"/>
      <c r="C22" s="446"/>
      <c r="D22" s="424"/>
      <c r="E22" s="424"/>
      <c r="F22" s="441"/>
      <c r="G22" s="424"/>
      <c r="H22" s="424"/>
      <c r="I22" s="442"/>
      <c r="J22" s="1">
        <v>30</v>
      </c>
      <c r="K22" s="5">
        <v>17.5</v>
      </c>
      <c r="L22" s="5">
        <f t="shared" si="2"/>
        <v>1.8880138094724348</v>
      </c>
      <c r="M22" s="426"/>
      <c r="N22" s="426"/>
      <c r="O22" s="12">
        <v>4189</v>
      </c>
      <c r="P22" s="5">
        <v>42.8</v>
      </c>
      <c r="Q22" s="13">
        <f t="shared" si="3"/>
        <v>0.98978276438290758</v>
      </c>
      <c r="R22" s="427"/>
      <c r="S22" s="427"/>
    </row>
    <row r="23" spans="1:19" ht="21" customHeight="1">
      <c r="A23" s="425"/>
      <c r="B23" s="425"/>
      <c r="C23" s="425"/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425"/>
      <c r="Q23" s="425"/>
      <c r="R23" s="425"/>
      <c r="S23" s="425"/>
    </row>
    <row r="24" spans="1:19">
      <c r="A24" s="424"/>
      <c r="B24" s="424" t="s">
        <v>24</v>
      </c>
      <c r="C24" s="447" t="s">
        <v>36</v>
      </c>
      <c r="D24" s="424" t="s">
        <v>26</v>
      </c>
      <c r="E24" s="449" t="s">
        <v>37</v>
      </c>
      <c r="F24" s="441" t="s">
        <v>27</v>
      </c>
      <c r="G24" s="424" t="s">
        <v>23</v>
      </c>
      <c r="H24" s="424" t="s">
        <v>52</v>
      </c>
      <c r="I24" s="448" t="s">
        <v>32</v>
      </c>
      <c r="J24" s="1">
        <v>30</v>
      </c>
      <c r="K24" s="5">
        <v>7.4</v>
      </c>
      <c r="L24" s="5">
        <f t="shared" si="2"/>
        <v>0.79836012514834376</v>
      </c>
      <c r="M24" s="450">
        <f>AVERAGE(L24:L26)</f>
        <v>0.74082065666918384</v>
      </c>
      <c r="N24" s="450">
        <f>STDEV(L24:L26)</f>
        <v>7.3436824744352633E-2</v>
      </c>
      <c r="O24" s="12">
        <v>4207</v>
      </c>
      <c r="P24" s="5">
        <v>125.2</v>
      </c>
      <c r="Q24" s="13">
        <f t="shared" si="3"/>
        <v>0.97024007606370344</v>
      </c>
      <c r="R24" s="452">
        <f>AVERAGE(Q24:Q26)</f>
        <v>0.92541281681370824</v>
      </c>
      <c r="S24" s="452">
        <f>STDEV(Q24:Q26)</f>
        <v>4.8055183284325245E-2</v>
      </c>
    </row>
    <row r="25" spans="1:19">
      <c r="A25" s="424"/>
      <c r="B25" s="424"/>
      <c r="C25" s="447"/>
      <c r="D25" s="424"/>
      <c r="E25" s="449"/>
      <c r="F25" s="441"/>
      <c r="G25" s="424"/>
      <c r="H25" s="424"/>
      <c r="I25" s="448"/>
      <c r="J25" s="1">
        <v>30</v>
      </c>
      <c r="K25" s="5">
        <v>7.1</v>
      </c>
      <c r="L25" s="5">
        <f t="shared" si="2"/>
        <v>0.76599417412881632</v>
      </c>
      <c r="M25" s="450"/>
      <c r="N25" s="450"/>
      <c r="O25" s="12">
        <v>4160</v>
      </c>
      <c r="P25" s="5">
        <v>285.7</v>
      </c>
      <c r="Q25" s="13">
        <f t="shared" si="3"/>
        <v>0.9313221153846154</v>
      </c>
      <c r="R25" s="452"/>
      <c r="S25" s="452"/>
    </row>
    <row r="26" spans="1:19">
      <c r="A26" s="424"/>
      <c r="B26" s="424"/>
      <c r="C26" s="447"/>
      <c r="D26" s="424"/>
      <c r="E26" s="449"/>
      <c r="F26" s="441"/>
      <c r="G26" s="424"/>
      <c r="H26" s="424"/>
      <c r="I26" s="448"/>
      <c r="J26" s="1">
        <v>30</v>
      </c>
      <c r="K26" s="5">
        <v>6.1</v>
      </c>
      <c r="L26" s="5">
        <f t="shared" si="2"/>
        <v>0.65810767073039145</v>
      </c>
      <c r="M26" s="450"/>
      <c r="N26" s="450"/>
      <c r="O26" s="12">
        <v>4170</v>
      </c>
      <c r="P26" s="5">
        <v>522.6</v>
      </c>
      <c r="Q26" s="13">
        <f t="shared" si="3"/>
        <v>0.87467625899280577</v>
      </c>
      <c r="R26" s="452"/>
      <c r="S26" s="452"/>
    </row>
    <row r="27" spans="1:19">
      <c r="A27" s="424"/>
      <c r="B27" s="424"/>
      <c r="C27" s="447"/>
      <c r="D27" s="424"/>
      <c r="E27" s="424" t="s">
        <v>58</v>
      </c>
      <c r="F27" s="441"/>
      <c r="G27" s="424"/>
      <c r="H27" s="424"/>
      <c r="I27" s="433" t="s">
        <v>32</v>
      </c>
      <c r="J27" s="1">
        <v>30</v>
      </c>
      <c r="K27" s="5">
        <v>10.199999999999999</v>
      </c>
      <c r="L27" s="5">
        <f t="shared" si="2"/>
        <v>1.1004423346639332</v>
      </c>
      <c r="M27" s="434">
        <f>AVERAGE(L27:L28)</f>
        <v>0.92242960405653229</v>
      </c>
      <c r="N27" s="434" t="s">
        <v>14</v>
      </c>
      <c r="O27" s="12">
        <v>4197</v>
      </c>
      <c r="P27" s="5">
        <v>395.7</v>
      </c>
      <c r="Q27" s="13">
        <f t="shared" si="3"/>
        <v>0.90571837026447466</v>
      </c>
      <c r="R27" s="435">
        <f>AVERAGE(Q27:Q28)</f>
        <v>0.90618424716697676</v>
      </c>
      <c r="S27" s="435" t="s">
        <v>14</v>
      </c>
    </row>
    <row r="28" spans="1:19">
      <c r="A28" s="424"/>
      <c r="B28" s="424"/>
      <c r="C28" s="447"/>
      <c r="D28" s="424"/>
      <c r="E28" s="424"/>
      <c r="F28" s="441"/>
      <c r="G28" s="424"/>
      <c r="H28" s="424"/>
      <c r="I28" s="433"/>
      <c r="J28" s="1">
        <v>30</v>
      </c>
      <c r="K28" s="5">
        <v>6.9</v>
      </c>
      <c r="L28" s="5">
        <f t="shared" si="2"/>
        <v>0.74441687344913154</v>
      </c>
      <c r="M28" s="434"/>
      <c r="N28" s="434"/>
      <c r="O28" s="12">
        <v>4030</v>
      </c>
      <c r="P28" s="5">
        <v>376.2</v>
      </c>
      <c r="Q28" s="13">
        <f t="shared" si="3"/>
        <v>0.90665012406947898</v>
      </c>
      <c r="R28" s="435"/>
      <c r="S28" s="435"/>
    </row>
    <row r="29" spans="1:19">
      <c r="A29" s="424"/>
      <c r="B29" s="424"/>
      <c r="C29" s="447"/>
      <c r="D29" s="424"/>
      <c r="E29" s="424"/>
      <c r="F29" s="441"/>
      <c r="G29" s="424"/>
      <c r="H29" s="424"/>
      <c r="I29" s="1" t="s">
        <v>38</v>
      </c>
      <c r="J29" s="1">
        <v>60</v>
      </c>
      <c r="K29" s="5">
        <v>13.9</v>
      </c>
      <c r="L29" s="5">
        <f t="shared" si="2"/>
        <v>0.74981119861905265</v>
      </c>
      <c r="M29" s="451" t="s">
        <v>14</v>
      </c>
      <c r="N29" s="451"/>
      <c r="O29" s="12">
        <v>4000</v>
      </c>
      <c r="P29" s="5">
        <v>2358</v>
      </c>
      <c r="Q29" s="13">
        <f t="shared" si="3"/>
        <v>0.41049999999999998</v>
      </c>
      <c r="R29" s="453" t="s">
        <v>14</v>
      </c>
      <c r="S29" s="453"/>
    </row>
    <row r="30" spans="1:19">
      <c r="A30" s="424"/>
      <c r="B30" s="424"/>
      <c r="C30" s="447"/>
      <c r="D30" s="424"/>
      <c r="E30" s="424"/>
      <c r="F30" s="441"/>
      <c r="G30" s="424"/>
      <c r="H30" s="424"/>
      <c r="I30" s="1" t="s">
        <v>39</v>
      </c>
      <c r="J30" s="1">
        <v>40</v>
      </c>
      <c r="K30" s="5">
        <v>7.6</v>
      </c>
      <c r="L30" s="5">
        <f t="shared" si="2"/>
        <v>0.61495306937102157</v>
      </c>
      <c r="M30" s="451"/>
      <c r="N30" s="451"/>
      <c r="O30" s="12">
        <v>4010</v>
      </c>
      <c r="P30" s="5">
        <v>260</v>
      </c>
      <c r="Q30" s="13">
        <f t="shared" si="3"/>
        <v>0.93516209476309231</v>
      </c>
      <c r="R30" s="453"/>
      <c r="S30" s="453"/>
    </row>
    <row r="31" spans="1:19" ht="21" customHeight="1">
      <c r="A31" s="425"/>
      <c r="B31" s="425"/>
      <c r="C31" s="425"/>
      <c r="D31" s="425"/>
      <c r="E31" s="425"/>
      <c r="F31" s="425"/>
      <c r="G31" s="425"/>
      <c r="H31" s="425"/>
      <c r="I31" s="425"/>
      <c r="J31" s="425"/>
      <c r="K31" s="425"/>
      <c r="L31" s="425"/>
      <c r="M31" s="425"/>
      <c r="N31" s="425"/>
      <c r="O31" s="425"/>
      <c r="P31" s="425"/>
      <c r="Q31" s="425"/>
      <c r="R31" s="425"/>
      <c r="S31" s="425"/>
    </row>
    <row r="32" spans="1:19" ht="21" customHeight="1">
      <c r="A32" s="424"/>
      <c r="B32" s="424" t="s">
        <v>24</v>
      </c>
      <c r="C32" s="454" t="s">
        <v>25</v>
      </c>
      <c r="D32" s="424" t="s">
        <v>26</v>
      </c>
      <c r="E32" s="455" t="s">
        <v>58</v>
      </c>
      <c r="F32" s="456" t="s">
        <v>46</v>
      </c>
      <c r="G32" s="424" t="s">
        <v>23</v>
      </c>
      <c r="H32" s="424" t="s">
        <v>31</v>
      </c>
      <c r="I32" s="47" t="s">
        <v>47</v>
      </c>
      <c r="J32" s="1">
        <v>30</v>
      </c>
      <c r="K32" s="5">
        <v>15.5</v>
      </c>
      <c r="L32" s="27">
        <f t="shared" si="2"/>
        <v>1.6722408026755848</v>
      </c>
      <c r="M32" s="50">
        <f>AVERAGE(L32:L32)</f>
        <v>1.6722408026755848</v>
      </c>
      <c r="N32" s="50"/>
      <c r="O32" s="12">
        <v>3960</v>
      </c>
      <c r="P32" s="5">
        <v>84.4</v>
      </c>
      <c r="Q32" s="19">
        <f t="shared" si="3"/>
        <v>0.97868686868686872</v>
      </c>
      <c r="R32" s="54">
        <f>AVERAGE(Q32:Q32)</f>
        <v>0.97868686868686872</v>
      </c>
      <c r="S32" s="54"/>
    </row>
    <row r="33" spans="1:19">
      <c r="A33" s="424"/>
      <c r="B33" s="424"/>
      <c r="C33" s="454"/>
      <c r="D33" s="424"/>
      <c r="E33" s="455"/>
      <c r="F33" s="456"/>
      <c r="G33" s="424"/>
      <c r="H33" s="424"/>
      <c r="I33" s="48" t="s">
        <v>30</v>
      </c>
      <c r="J33" s="20">
        <v>30</v>
      </c>
      <c r="K33" s="5">
        <v>10.6</v>
      </c>
      <c r="L33" s="27">
        <f t="shared" si="2"/>
        <v>1.1435969360233031</v>
      </c>
      <c r="M33" s="51">
        <f>AVERAGE(L33:L33)</f>
        <v>1.1435969360233031</v>
      </c>
      <c r="N33" s="51"/>
      <c r="O33" s="12">
        <v>4143</v>
      </c>
      <c r="P33" s="5">
        <v>125.6</v>
      </c>
      <c r="Q33" s="19">
        <f t="shared" si="3"/>
        <v>0.96968380400675835</v>
      </c>
      <c r="R33" s="55">
        <f>AVERAGE(Q33:Q33)</f>
        <v>0.96968380400675835</v>
      </c>
      <c r="S33" s="55"/>
    </row>
    <row r="34" spans="1:19">
      <c r="A34" s="424"/>
      <c r="B34" s="424"/>
      <c r="C34" s="454"/>
      <c r="D34" s="424"/>
      <c r="E34" s="455"/>
      <c r="F34" s="456"/>
      <c r="G34" s="424"/>
      <c r="H34" s="424"/>
      <c r="I34" s="49" t="s">
        <v>48</v>
      </c>
      <c r="J34" s="18">
        <v>60</v>
      </c>
      <c r="K34" s="5">
        <v>22.8</v>
      </c>
      <c r="L34" s="27">
        <f t="shared" si="2"/>
        <v>1.2299061387420431</v>
      </c>
      <c r="M34" s="52">
        <f>AVERAGE(L34:L34)</f>
        <v>1.2299061387420431</v>
      </c>
      <c r="N34" s="52"/>
      <c r="O34" s="12">
        <v>4127</v>
      </c>
      <c r="P34" s="5">
        <v>60.4</v>
      </c>
      <c r="Q34" s="19">
        <f t="shared" si="3"/>
        <v>0.98536467167433972</v>
      </c>
      <c r="R34" s="45">
        <f>AVERAGE(Q34:Q34)</f>
        <v>0.98536467167433972</v>
      </c>
      <c r="S34" s="45"/>
    </row>
    <row r="35" spans="1:19" ht="21" customHeight="1">
      <c r="A35" s="425"/>
      <c r="B35" s="425"/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425"/>
      <c r="S35" s="425"/>
    </row>
    <row r="36" spans="1:19">
      <c r="A36" s="424">
        <v>1</v>
      </c>
      <c r="B36" s="424" t="s">
        <v>24</v>
      </c>
      <c r="C36" s="431" t="s">
        <v>34</v>
      </c>
      <c r="D36" s="424" t="s">
        <v>26</v>
      </c>
      <c r="E36" s="455" t="s">
        <v>58</v>
      </c>
      <c r="F36" s="432" t="s">
        <v>49</v>
      </c>
      <c r="G36" s="424" t="s">
        <v>23</v>
      </c>
      <c r="H36" s="424" t="s">
        <v>31</v>
      </c>
      <c r="I36" s="47" t="s">
        <v>47</v>
      </c>
      <c r="J36" s="26">
        <v>100</v>
      </c>
      <c r="K36" s="27">
        <v>29.1</v>
      </c>
      <c r="L36" s="27">
        <f t="shared" si="2"/>
        <v>0.9418491746682488</v>
      </c>
      <c r="M36" s="50">
        <f>AVERAGE(L36:L36)</f>
        <v>0.9418491746682488</v>
      </c>
      <c r="N36" s="50"/>
      <c r="O36" s="32">
        <v>4090</v>
      </c>
      <c r="P36" s="27">
        <v>79.099999999999994</v>
      </c>
      <c r="Q36" s="28">
        <f t="shared" si="3"/>
        <v>0.98066014669926649</v>
      </c>
      <c r="R36" s="54">
        <f>AVERAGE(Q36:Q36)</f>
        <v>0.98066014669926649</v>
      </c>
      <c r="S36" s="54"/>
    </row>
    <row r="37" spans="1:19">
      <c r="A37" s="424"/>
      <c r="B37" s="424"/>
      <c r="C37" s="431"/>
      <c r="D37" s="424"/>
      <c r="E37" s="455"/>
      <c r="F37" s="432"/>
      <c r="G37" s="424"/>
      <c r="H37" s="424"/>
      <c r="I37" s="457" t="s">
        <v>50</v>
      </c>
      <c r="J37" s="1">
        <v>100</v>
      </c>
      <c r="K37" s="5">
        <v>49.5</v>
      </c>
      <c r="L37" s="25">
        <f>(K37/1000)/(11.96*0.0001*J37/60)/15.5</f>
        <v>1.6021145754666086</v>
      </c>
      <c r="M37" s="459">
        <f>AVERAGE(L37:L38)</f>
        <v>1.7157472078503844</v>
      </c>
      <c r="N37" s="459">
        <f>STDEV(L37:L38)</f>
        <v>0.16070080984529198</v>
      </c>
      <c r="O37" s="12">
        <v>4098</v>
      </c>
      <c r="P37" s="5">
        <v>94.7</v>
      </c>
      <c r="Q37" s="24">
        <f t="shared" si="3"/>
        <v>0.97689116642264529</v>
      </c>
      <c r="R37" s="461">
        <f>AVERAGE(Q37:Q38)</f>
        <v>0.96179140093916282</v>
      </c>
      <c r="S37" s="461"/>
    </row>
    <row r="38" spans="1:19">
      <c r="A38" s="424"/>
      <c r="B38" s="424"/>
      <c r="C38" s="431"/>
      <c r="D38" s="424"/>
      <c r="E38" s="455"/>
      <c r="F38" s="432"/>
      <c r="G38" s="424"/>
      <c r="H38" s="424"/>
      <c r="I38" s="457"/>
      <c r="J38" s="1">
        <v>23</v>
      </c>
      <c r="K38" s="5">
        <v>13</v>
      </c>
      <c r="L38" s="25">
        <f t="shared" ref="L38:L45" si="4">(K38/1000)/(11.96*0.0001*J38/60)/15.5</f>
        <v>1.8293798402341603</v>
      </c>
      <c r="M38" s="459"/>
      <c r="N38" s="459"/>
      <c r="O38" s="12">
        <v>4005</v>
      </c>
      <c r="P38" s="5">
        <v>213.5</v>
      </c>
      <c r="Q38" s="24">
        <f t="shared" si="3"/>
        <v>0.94669163545568036</v>
      </c>
      <c r="R38" s="461"/>
      <c r="S38" s="461"/>
    </row>
    <row r="39" spans="1:19">
      <c r="A39" s="424"/>
      <c r="B39" s="424"/>
      <c r="C39" s="431"/>
      <c r="D39" s="424"/>
      <c r="E39" s="455"/>
      <c r="F39" s="432"/>
      <c r="G39" s="424"/>
      <c r="H39" s="424"/>
      <c r="I39" s="57" t="s">
        <v>51</v>
      </c>
      <c r="J39" s="57">
        <v>30</v>
      </c>
      <c r="K39" s="58">
        <v>12.4</v>
      </c>
      <c r="L39" s="58">
        <f t="shared" si="4"/>
        <v>1.337792642140468</v>
      </c>
      <c r="M39" s="59">
        <f>AVERAGE(L39:L39)</f>
        <v>1.337792642140468</v>
      </c>
      <c r="N39" s="59"/>
      <c r="O39" s="60">
        <v>3896</v>
      </c>
      <c r="P39" s="58">
        <v>755.4</v>
      </c>
      <c r="Q39" s="61">
        <f t="shared" si="3"/>
        <v>0.80610882956878849</v>
      </c>
      <c r="R39" s="61">
        <f>AVERAGE(Q39:Q39)</f>
        <v>0.80610882956878849</v>
      </c>
      <c r="S39" s="61"/>
    </row>
    <row r="40" spans="1:19" ht="21" customHeight="1">
      <c r="A40" s="425"/>
      <c r="B40" s="425"/>
      <c r="C40" s="425"/>
      <c r="D40" s="425"/>
      <c r="E40" s="425"/>
      <c r="F40" s="425"/>
      <c r="G40" s="425"/>
      <c r="H40" s="425"/>
      <c r="I40" s="425"/>
      <c r="J40" s="425"/>
      <c r="K40" s="425"/>
      <c r="L40" s="425"/>
      <c r="M40" s="425"/>
      <c r="N40" s="425"/>
      <c r="O40" s="425"/>
      <c r="P40" s="425"/>
      <c r="Q40" s="425"/>
      <c r="R40" s="425"/>
      <c r="S40" s="425"/>
    </row>
    <row r="41" spans="1:19">
      <c r="A41" s="424">
        <v>2</v>
      </c>
      <c r="B41" s="424" t="s">
        <v>24</v>
      </c>
      <c r="C41" s="454" t="s">
        <v>25</v>
      </c>
      <c r="D41" s="424" t="s">
        <v>26</v>
      </c>
      <c r="E41" s="455" t="s">
        <v>58</v>
      </c>
      <c r="F41" s="432" t="s">
        <v>49</v>
      </c>
      <c r="G41" s="424" t="s">
        <v>23</v>
      </c>
      <c r="H41" s="424" t="s">
        <v>31</v>
      </c>
      <c r="I41" s="458" t="s">
        <v>47</v>
      </c>
      <c r="J41" s="22">
        <v>60</v>
      </c>
      <c r="K41" s="5">
        <v>11.8</v>
      </c>
      <c r="L41" s="25">
        <f t="shared" si="4"/>
        <v>0.63653037005070667</v>
      </c>
      <c r="M41" s="462">
        <f>AVERAGE(L41:L42)</f>
        <v>0.72022941542916197</v>
      </c>
      <c r="N41" s="462">
        <f>STDEV(L41:L42)</f>
        <v>0.11836832513189327</v>
      </c>
      <c r="O41" s="12">
        <v>4096</v>
      </c>
      <c r="P41" s="5">
        <v>140</v>
      </c>
      <c r="Q41" s="24">
        <f t="shared" si="3"/>
        <v>0.9658203125</v>
      </c>
      <c r="R41" s="460">
        <f>AVERAGE(Q41:Q42)</f>
        <v>0.9547446527604686</v>
      </c>
      <c r="S41" s="460"/>
    </row>
    <row r="42" spans="1:19">
      <c r="A42" s="424"/>
      <c r="B42" s="424"/>
      <c r="C42" s="454"/>
      <c r="D42" s="424"/>
      <c r="E42" s="455"/>
      <c r="F42" s="432"/>
      <c r="G42" s="424"/>
      <c r="H42" s="424"/>
      <c r="I42" s="458"/>
      <c r="J42" s="22">
        <v>31</v>
      </c>
      <c r="K42" s="5">
        <v>7.7</v>
      </c>
      <c r="L42" s="25">
        <f t="shared" si="4"/>
        <v>0.80392846080761737</v>
      </c>
      <c r="M42" s="462"/>
      <c r="N42" s="462"/>
      <c r="O42" s="12">
        <v>4012</v>
      </c>
      <c r="P42" s="5">
        <v>226</v>
      </c>
      <c r="Q42" s="24">
        <f t="shared" si="3"/>
        <v>0.94366899302093721</v>
      </c>
      <c r="R42" s="460"/>
      <c r="S42" s="460"/>
    </row>
    <row r="43" spans="1:19">
      <c r="A43" s="424"/>
      <c r="B43" s="424"/>
      <c r="C43" s="454"/>
      <c r="D43" s="424"/>
      <c r="E43" s="455"/>
      <c r="F43" s="432"/>
      <c r="G43" s="424"/>
      <c r="H43" s="424"/>
      <c r="I43" s="457" t="s">
        <v>50</v>
      </c>
      <c r="J43" s="22">
        <v>60</v>
      </c>
      <c r="K43" s="5">
        <v>20.8</v>
      </c>
      <c r="L43" s="25">
        <f t="shared" si="4"/>
        <v>1.1220196353436183</v>
      </c>
      <c r="M43" s="459">
        <f>AVERAGE(L43:L45)</f>
        <v>1.4723938987613598</v>
      </c>
      <c r="N43" s="459">
        <f>STDEV(L43:L45)</f>
        <v>0.3119597232125374</v>
      </c>
      <c r="O43" s="12">
        <v>4089</v>
      </c>
      <c r="P43" s="5">
        <v>66.3</v>
      </c>
      <c r="Q43" s="24">
        <f t="shared" si="3"/>
        <v>0.9837857666911225</v>
      </c>
      <c r="R43" s="461">
        <f>AVERAGE(Q43:Q45)</f>
        <v>0.97182697674180385</v>
      </c>
      <c r="S43" s="461">
        <f>STDEV(Q43:Q45)</f>
        <v>1.1416060392224705E-2</v>
      </c>
    </row>
    <row r="44" spans="1:19">
      <c r="A44" s="424"/>
      <c r="B44" s="424"/>
      <c r="C44" s="454"/>
      <c r="D44" s="424"/>
      <c r="E44" s="455"/>
      <c r="F44" s="432"/>
      <c r="G44" s="424"/>
      <c r="H44" s="424"/>
      <c r="I44" s="457"/>
      <c r="J44" s="22">
        <v>35</v>
      </c>
      <c r="K44" s="5">
        <v>18.600000000000001</v>
      </c>
      <c r="L44" s="25">
        <f t="shared" si="4"/>
        <v>1.7200191113234589</v>
      </c>
      <c r="M44" s="459"/>
      <c r="N44" s="459"/>
      <c r="O44" s="12">
        <v>4020</v>
      </c>
      <c r="P44" s="5">
        <v>156.6</v>
      </c>
      <c r="Q44" s="24">
        <f t="shared" si="3"/>
        <v>0.96104477611940298</v>
      </c>
      <c r="R44" s="461"/>
      <c r="S44" s="461"/>
    </row>
    <row r="45" spans="1:19">
      <c r="A45" s="424"/>
      <c r="B45" s="424"/>
      <c r="C45" s="454"/>
      <c r="D45" s="424"/>
      <c r="E45" s="455"/>
      <c r="F45" s="432"/>
      <c r="G45" s="424"/>
      <c r="H45" s="424"/>
      <c r="I45" s="457"/>
      <c r="J45" s="22">
        <v>30</v>
      </c>
      <c r="K45" s="5">
        <v>14.6</v>
      </c>
      <c r="L45" s="25">
        <f t="shared" si="4"/>
        <v>1.5751429496170026</v>
      </c>
      <c r="M45" s="459"/>
      <c r="N45" s="459"/>
      <c r="O45" s="12">
        <v>4259</v>
      </c>
      <c r="P45" s="5">
        <v>125</v>
      </c>
      <c r="Q45" s="24">
        <f t="shared" si="3"/>
        <v>0.97065038741488607</v>
      </c>
      <c r="R45" s="461"/>
      <c r="S45" s="461"/>
    </row>
    <row r="46" spans="1:19" ht="21" customHeight="1">
      <c r="A46" s="425"/>
      <c r="B46" s="425"/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  <c r="O46" s="425"/>
      <c r="P46" s="425"/>
      <c r="Q46" s="425"/>
      <c r="R46" s="425"/>
      <c r="S46" s="425"/>
    </row>
    <row r="47" spans="1:19" ht="21" customHeight="1">
      <c r="A47" s="424">
        <v>3</v>
      </c>
      <c r="B47" s="424" t="s">
        <v>24</v>
      </c>
      <c r="C47" s="454" t="s">
        <v>25</v>
      </c>
      <c r="D47" s="424" t="s">
        <v>26</v>
      </c>
      <c r="E47" s="372" t="s">
        <v>57</v>
      </c>
      <c r="F47" s="432" t="s">
        <v>49</v>
      </c>
      <c r="G47" s="424" t="s">
        <v>23</v>
      </c>
      <c r="H47" s="424" t="s">
        <v>31</v>
      </c>
      <c r="I47" s="47" t="s">
        <v>47</v>
      </c>
      <c r="J47" s="33">
        <v>30</v>
      </c>
      <c r="K47" s="36">
        <v>6.9</v>
      </c>
      <c r="L47" s="36">
        <f>(K47/1000)/(11.96*0.0001*J47/60)/15.5</f>
        <v>0.74441687344913154</v>
      </c>
      <c r="M47" s="50">
        <f>AVERAGE(L47:L47)</f>
        <v>0.74441687344913154</v>
      </c>
      <c r="N47" s="50"/>
      <c r="O47" s="39">
        <v>4145</v>
      </c>
      <c r="P47" s="36">
        <v>85.7</v>
      </c>
      <c r="Q47" s="35">
        <f>(O47-P47)/O47</f>
        <v>0.97932448733413757</v>
      </c>
      <c r="R47" s="54">
        <f>AVERAGE(Q47:Q47)</f>
        <v>0.97932448733413757</v>
      </c>
      <c r="S47" s="54"/>
    </row>
    <row r="48" spans="1:19">
      <c r="A48" s="424"/>
      <c r="B48" s="424"/>
      <c r="C48" s="454"/>
      <c r="D48" s="424"/>
      <c r="E48" s="372"/>
      <c r="F48" s="432"/>
      <c r="G48" s="424"/>
      <c r="H48" s="424"/>
      <c r="I48" s="457" t="s">
        <v>50</v>
      </c>
      <c r="J48" s="33">
        <v>50</v>
      </c>
      <c r="K48" s="36">
        <v>10.7</v>
      </c>
      <c r="L48" s="36">
        <f>(K48/1000)/(11.96*0.0001*J48/60)/15.5</f>
        <v>0.69263135181788738</v>
      </c>
      <c r="M48" s="459">
        <f>AVERAGE(L48:L49)</f>
        <v>0.70018340705577709</v>
      </c>
      <c r="N48" s="459"/>
      <c r="O48" s="39">
        <v>4255</v>
      </c>
      <c r="P48" s="36">
        <v>59.6</v>
      </c>
      <c r="Q48" s="35">
        <f>(O48-P48)/O48</f>
        <v>0.9859929494712103</v>
      </c>
      <c r="R48" s="461">
        <f>AVERAGE(Q48:Q49)</f>
        <v>0.98800701584593542</v>
      </c>
      <c r="S48" s="461"/>
    </row>
    <row r="49" spans="1:19">
      <c r="A49" s="424"/>
      <c r="B49" s="424"/>
      <c r="C49" s="454"/>
      <c r="D49" s="424"/>
      <c r="E49" s="372"/>
      <c r="F49" s="432"/>
      <c r="G49" s="424"/>
      <c r="H49" s="424"/>
      <c r="I49" s="457"/>
      <c r="J49" s="33">
        <v>75</v>
      </c>
      <c r="K49" s="36">
        <v>16.399999999999999</v>
      </c>
      <c r="L49" s="36">
        <f>(K49/1000)/(11.96*0.0001*J49/60)/15.5</f>
        <v>0.70773546229366679</v>
      </c>
      <c r="M49" s="459"/>
      <c r="N49" s="459"/>
      <c r="O49" s="39">
        <v>4269</v>
      </c>
      <c r="P49" s="36">
        <v>42.6</v>
      </c>
      <c r="Q49" s="35">
        <f>(O49-P49)/O49</f>
        <v>0.99002108222066054</v>
      </c>
      <c r="R49" s="461"/>
      <c r="S49" s="461"/>
    </row>
    <row r="50" spans="1:19">
      <c r="A50" s="424"/>
      <c r="B50" s="424"/>
      <c r="C50" s="454"/>
      <c r="D50" s="424"/>
      <c r="E50" s="372"/>
      <c r="F50" s="432"/>
      <c r="G50" s="424"/>
      <c r="H50" s="424"/>
      <c r="I50" s="463" t="s">
        <v>59</v>
      </c>
      <c r="J50" s="33">
        <v>30</v>
      </c>
      <c r="K50" s="36">
        <v>7.3</v>
      </c>
      <c r="L50" s="36">
        <f>(K50/1000)/(11.96*0.0001*J50/60)/15.5</f>
        <v>0.78757147480850132</v>
      </c>
      <c r="M50" s="464">
        <f>AVERAGE(L50:L51)</f>
        <v>0.7596617054510828</v>
      </c>
      <c r="N50" s="464"/>
      <c r="O50" s="39">
        <v>4252</v>
      </c>
      <c r="P50" s="36">
        <v>242.2</v>
      </c>
      <c r="Q50" s="35">
        <f>(O50-P50)/O50</f>
        <v>0.94303857008466607</v>
      </c>
      <c r="R50" s="465">
        <f>AVERAGE(Q50:Q51)</f>
        <v>0.95867411738947306</v>
      </c>
      <c r="S50" s="465"/>
    </row>
    <row r="51" spans="1:19">
      <c r="A51" s="424"/>
      <c r="B51" s="424"/>
      <c r="C51" s="454"/>
      <c r="D51" s="424"/>
      <c r="E51" s="372"/>
      <c r="F51" s="432"/>
      <c r="G51" s="424"/>
      <c r="H51" s="424"/>
      <c r="I51" s="463"/>
      <c r="J51" s="33">
        <v>46</v>
      </c>
      <c r="K51" s="36">
        <v>10.4</v>
      </c>
      <c r="L51" s="36">
        <f>(K51/1000)/(11.96*0.0001*J51/60)/15.5</f>
        <v>0.73175193609366418</v>
      </c>
      <c r="M51" s="464"/>
      <c r="N51" s="464"/>
      <c r="O51" s="39">
        <v>4056</v>
      </c>
      <c r="P51" s="36">
        <v>104.2</v>
      </c>
      <c r="Q51" s="35">
        <f>(O51-P51)/O51</f>
        <v>0.97430966469428015</v>
      </c>
      <c r="R51" s="465"/>
      <c r="S51" s="465"/>
    </row>
    <row r="52" spans="1:19" ht="21" customHeight="1">
      <c r="A52" s="425"/>
      <c r="B52" s="425"/>
      <c r="C52" s="425"/>
      <c r="D52" s="425"/>
      <c r="E52" s="425"/>
      <c r="F52" s="425"/>
      <c r="G52" s="425"/>
      <c r="H52" s="425"/>
      <c r="I52" s="425"/>
      <c r="J52" s="425"/>
      <c r="K52" s="425"/>
      <c r="L52" s="425"/>
      <c r="M52" s="425"/>
      <c r="N52" s="425"/>
      <c r="O52" s="425"/>
      <c r="P52" s="425"/>
      <c r="Q52" s="425"/>
      <c r="R52" s="425"/>
      <c r="S52" s="425"/>
    </row>
    <row r="53" spans="1:19" ht="21" customHeight="1">
      <c r="A53" s="424">
        <v>4</v>
      </c>
      <c r="B53" s="424" t="s">
        <v>24</v>
      </c>
      <c r="C53" s="454" t="s">
        <v>25</v>
      </c>
      <c r="D53" s="424" t="s">
        <v>26</v>
      </c>
      <c r="E53" s="372" t="s">
        <v>57</v>
      </c>
      <c r="F53" s="432" t="s">
        <v>49</v>
      </c>
      <c r="G53" s="424" t="s">
        <v>23</v>
      </c>
      <c r="H53" s="424" t="s">
        <v>31</v>
      </c>
      <c r="I53" s="47" t="s">
        <v>47</v>
      </c>
      <c r="J53" s="33">
        <v>60</v>
      </c>
      <c r="K53" s="36">
        <v>14.6</v>
      </c>
      <c r="L53" s="36">
        <f>(K53/1000)/(11.96*0.0001*J53/60)/15.5</f>
        <v>0.78757147480850132</v>
      </c>
      <c r="M53" s="50">
        <f>AVERAGE(L53:L53)</f>
        <v>0.78757147480850132</v>
      </c>
      <c r="N53" s="50"/>
      <c r="O53" s="39">
        <v>3961</v>
      </c>
      <c r="P53" s="36">
        <v>101.1</v>
      </c>
      <c r="Q53" s="35">
        <f>(O53-P53)/O53</f>
        <v>0.97447614238828584</v>
      </c>
      <c r="R53" s="54">
        <f>AVERAGE(Q53:Q53)</f>
        <v>0.97447614238828584</v>
      </c>
      <c r="S53" s="54"/>
    </row>
    <row r="54" spans="1:19">
      <c r="A54" s="424"/>
      <c r="B54" s="424"/>
      <c r="C54" s="454"/>
      <c r="D54" s="424"/>
      <c r="E54" s="372"/>
      <c r="F54" s="432"/>
      <c r="G54" s="424"/>
      <c r="H54" s="424"/>
      <c r="I54" s="48" t="s">
        <v>50</v>
      </c>
      <c r="J54" s="33">
        <v>60</v>
      </c>
      <c r="K54" s="36">
        <v>12.7</v>
      </c>
      <c r="L54" s="36">
        <f>(K54/1000)/(11.96*0.0001*J54/60)/15.5</f>
        <v>0.68507929657999767</v>
      </c>
      <c r="M54" s="51">
        <f>AVERAGE(L54:L54)</f>
        <v>0.68507929657999767</v>
      </c>
      <c r="N54" s="51"/>
      <c r="O54" s="32">
        <v>3970</v>
      </c>
      <c r="P54" s="36">
        <v>61.5</v>
      </c>
      <c r="Q54" s="35">
        <f>(O54-P54)/O54</f>
        <v>0.98450881612090679</v>
      </c>
      <c r="R54" s="55">
        <f>AVERAGE(Q54:Q54)</f>
        <v>0.98450881612090679</v>
      </c>
      <c r="S54" s="55"/>
    </row>
    <row r="55" spans="1:19">
      <c r="A55" s="424"/>
      <c r="B55" s="424"/>
      <c r="C55" s="454"/>
      <c r="D55" s="424"/>
      <c r="E55" s="372"/>
      <c r="F55" s="432"/>
      <c r="G55" s="424"/>
      <c r="H55" s="424"/>
      <c r="I55" s="49" t="s">
        <v>56</v>
      </c>
      <c r="J55" s="33">
        <v>41</v>
      </c>
      <c r="K55" s="36">
        <v>9</v>
      </c>
      <c r="L55" s="36">
        <f>(K55/1000)/(11.96*0.0001*J55/60)/15.5</f>
        <v>0.71047209555060253</v>
      </c>
      <c r="M55" s="52">
        <f>AVERAGE(L55:L55)</f>
        <v>0.71047209555060253</v>
      </c>
      <c r="N55" s="52"/>
      <c r="O55" s="39">
        <v>3973</v>
      </c>
      <c r="P55" s="36">
        <v>85.4</v>
      </c>
      <c r="Q55" s="35">
        <f>(O55-P55)/O55</f>
        <v>0.97850490812987667</v>
      </c>
      <c r="R55" s="45">
        <f>AVERAGE(Q55:Q55)</f>
        <v>0.97850490812987667</v>
      </c>
      <c r="S55" s="45"/>
    </row>
    <row r="56" spans="1:19" ht="21" customHeight="1">
      <c r="A56" s="438" t="s">
        <v>66</v>
      </c>
      <c r="B56" s="438"/>
      <c r="C56" s="438"/>
      <c r="D56" s="438"/>
      <c r="E56" s="438"/>
      <c r="F56" s="438"/>
      <c r="G56" s="438"/>
      <c r="H56" s="438"/>
      <c r="I56" s="438"/>
      <c r="J56" s="438"/>
      <c r="K56" s="438"/>
      <c r="L56" s="438"/>
      <c r="M56" s="438"/>
      <c r="N56" s="438"/>
      <c r="O56" s="438"/>
      <c r="P56" s="438"/>
      <c r="Q56" s="438"/>
      <c r="R56" s="438"/>
      <c r="S56" s="438"/>
    </row>
    <row r="57" spans="1:19" ht="21" customHeight="1">
      <c r="A57" s="438"/>
      <c r="B57" s="438"/>
      <c r="C57" s="438"/>
      <c r="D57" s="438"/>
      <c r="E57" s="438"/>
      <c r="F57" s="438"/>
      <c r="G57" s="438"/>
      <c r="H57" s="438"/>
      <c r="I57" s="438"/>
      <c r="J57" s="438"/>
      <c r="K57" s="438"/>
      <c r="L57" s="438"/>
      <c r="M57" s="438"/>
      <c r="N57" s="438"/>
      <c r="O57" s="438"/>
      <c r="P57" s="438"/>
      <c r="Q57" s="438"/>
      <c r="R57" s="438"/>
      <c r="S57" s="438"/>
    </row>
    <row r="58" spans="1:19">
      <c r="A58" s="439" t="s">
        <v>60</v>
      </c>
      <c r="B58" s="357" t="s">
        <v>22</v>
      </c>
      <c r="C58" s="357"/>
      <c r="D58" s="357"/>
      <c r="E58" s="357"/>
      <c r="F58" s="357"/>
      <c r="G58" s="357"/>
      <c r="H58" s="357"/>
      <c r="I58" s="348" t="s">
        <v>3</v>
      </c>
      <c r="J58" s="348" t="s">
        <v>33</v>
      </c>
      <c r="K58" s="347" t="s">
        <v>6</v>
      </c>
      <c r="L58" s="440" t="s">
        <v>7</v>
      </c>
      <c r="M58" s="440" t="s">
        <v>11</v>
      </c>
      <c r="N58" s="440" t="s">
        <v>12</v>
      </c>
      <c r="O58" s="373" t="s">
        <v>8</v>
      </c>
      <c r="P58" s="347" t="s">
        <v>9</v>
      </c>
      <c r="Q58" s="420" t="s">
        <v>10</v>
      </c>
      <c r="R58" s="420" t="s">
        <v>11</v>
      </c>
      <c r="S58" s="420" t="s">
        <v>12</v>
      </c>
    </row>
    <row r="59" spans="1:19">
      <c r="A59" s="439"/>
      <c r="B59" s="7" t="s">
        <v>0</v>
      </c>
      <c r="C59" s="44" t="s">
        <v>1</v>
      </c>
      <c r="D59" s="10"/>
      <c r="E59" s="40" t="s">
        <v>5</v>
      </c>
      <c r="F59" s="11" t="s">
        <v>2</v>
      </c>
      <c r="G59" s="4" t="s">
        <v>20</v>
      </c>
      <c r="H59" s="31" t="s">
        <v>15</v>
      </c>
      <c r="I59" s="348"/>
      <c r="J59" s="348"/>
      <c r="K59" s="347"/>
      <c r="L59" s="440"/>
      <c r="M59" s="440"/>
      <c r="N59" s="440"/>
      <c r="O59" s="373"/>
      <c r="P59" s="347"/>
      <c r="Q59" s="420"/>
      <c r="R59" s="420"/>
      <c r="S59" s="420"/>
    </row>
    <row r="60" spans="1:19" ht="21" customHeight="1">
      <c r="A60" s="424" t="s">
        <v>64</v>
      </c>
      <c r="B60" s="424" t="s">
        <v>24</v>
      </c>
      <c r="C60" s="454" t="s">
        <v>25</v>
      </c>
      <c r="D60" s="424" t="s">
        <v>26</v>
      </c>
      <c r="E60" s="424" t="s">
        <v>63</v>
      </c>
      <c r="F60" s="432" t="s">
        <v>49</v>
      </c>
      <c r="G60" s="424" t="s">
        <v>23</v>
      </c>
      <c r="H60" s="424" t="s">
        <v>52</v>
      </c>
      <c r="I60" s="433" t="s">
        <v>32</v>
      </c>
      <c r="J60" s="42">
        <v>36</v>
      </c>
      <c r="K60" s="46">
        <v>25.5</v>
      </c>
      <c r="L60" s="46">
        <f>(K60/1000)/(11.96*0.0001*J60/60)/15.5</f>
        <v>2.2925881972165274</v>
      </c>
      <c r="M60" s="434">
        <f>AVERAGE(L60:L62)</f>
        <v>2.3923832128600706</v>
      </c>
      <c r="N60" s="434">
        <f>STDEV(L60:L62)</f>
        <v>0.14113146458033399</v>
      </c>
      <c r="O60" s="43">
        <v>4553</v>
      </c>
      <c r="P60" s="46">
        <v>29.4</v>
      </c>
      <c r="Q60" s="53">
        <f>(O60-P60)/O60</f>
        <v>0.99354271908631675</v>
      </c>
      <c r="R60" s="435">
        <f>AVERAGE(Q60:Q62)</f>
        <v>0.9887206154592354</v>
      </c>
      <c r="S60" s="435">
        <f>STDEV(Q60:Q62)</f>
        <v>6.8194843485868649E-3</v>
      </c>
    </row>
    <row r="61" spans="1:19">
      <c r="A61" s="424"/>
      <c r="B61" s="424"/>
      <c r="C61" s="454"/>
      <c r="D61" s="424"/>
      <c r="E61" s="424"/>
      <c r="F61" s="432"/>
      <c r="G61" s="424"/>
      <c r="H61" s="424"/>
      <c r="I61" s="433"/>
      <c r="J61" s="42">
        <v>10</v>
      </c>
      <c r="K61" s="46">
        <v>7.7</v>
      </c>
      <c r="L61" s="71">
        <f>(K61/1000)/(11.96*0.0001*J61/60)/15.5</f>
        <v>2.4921782285036138</v>
      </c>
      <c r="M61" s="434"/>
      <c r="N61" s="434"/>
      <c r="O61" s="43">
        <v>4099</v>
      </c>
      <c r="P61" s="46">
        <v>66</v>
      </c>
      <c r="Q61" s="72">
        <f>(O61-P61)/O61</f>
        <v>0.98389851183215415</v>
      </c>
      <c r="R61" s="435"/>
      <c r="S61" s="435"/>
    </row>
    <row r="62" spans="1:19">
      <c r="A62" s="424"/>
      <c r="B62" s="424"/>
      <c r="C62" s="454"/>
      <c r="D62" s="424"/>
      <c r="E62" s="424"/>
      <c r="F62" s="432"/>
      <c r="G62" s="424"/>
      <c r="H62" s="424"/>
      <c r="I62" s="433"/>
      <c r="J62" s="42">
        <v>30</v>
      </c>
      <c r="K62" s="46"/>
      <c r="L62" s="46"/>
      <c r="M62" s="434"/>
      <c r="N62" s="434"/>
      <c r="O62" s="43"/>
      <c r="P62" s="46"/>
      <c r="Q62" s="53"/>
      <c r="R62" s="435"/>
      <c r="S62" s="435"/>
    </row>
    <row r="63" spans="1:19">
      <c r="A63" s="424"/>
      <c r="B63" s="424"/>
      <c r="C63" s="454"/>
      <c r="D63" s="424"/>
      <c r="E63" s="424"/>
      <c r="F63" s="432"/>
      <c r="G63" s="424"/>
      <c r="H63" s="424"/>
      <c r="I63" s="421" t="s">
        <v>62</v>
      </c>
      <c r="J63" s="42">
        <v>38</v>
      </c>
      <c r="K63" s="46">
        <v>30.6</v>
      </c>
      <c r="L63" s="46">
        <f>(K63/1000)/(11.96*0.0001*J63/60)/15.5</f>
        <v>2.6063107926251057</v>
      </c>
      <c r="M63" s="422">
        <f>AVERAGE(L63:L65)</f>
        <v>2.6560521489287998</v>
      </c>
      <c r="N63" s="422">
        <f>STDEV(L63:L65)</f>
        <v>7.0344900695517007E-2</v>
      </c>
      <c r="O63" s="43">
        <v>4560</v>
      </c>
      <c r="P63" s="46">
        <v>48</v>
      </c>
      <c r="Q63" s="53">
        <f>(O63-P63)/O63</f>
        <v>0.98947368421052628</v>
      </c>
      <c r="R63" s="423">
        <f>AVERAGE(Q63:Q64)</f>
        <v>0.98775603931294209</v>
      </c>
      <c r="S63" s="423">
        <f>STDEV(Q63:Q64)</f>
        <v>2.4291167095045886E-3</v>
      </c>
    </row>
    <row r="64" spans="1:19">
      <c r="A64" s="424"/>
      <c r="B64" s="424"/>
      <c r="C64" s="454"/>
      <c r="D64" s="424"/>
      <c r="E64" s="424"/>
      <c r="F64" s="432"/>
      <c r="G64" s="424"/>
      <c r="H64" s="424"/>
      <c r="I64" s="421"/>
      <c r="J64" s="42">
        <v>25</v>
      </c>
      <c r="K64" s="46">
        <v>20.9</v>
      </c>
      <c r="L64" s="71">
        <f>(K64/1000)/(11.96*0.0001*J64/60)/15.5</f>
        <v>2.7057935052324944</v>
      </c>
      <c r="M64" s="422"/>
      <c r="N64" s="422"/>
      <c r="O64" s="43">
        <v>4011</v>
      </c>
      <c r="P64" s="46">
        <v>56</v>
      </c>
      <c r="Q64" s="72">
        <f>(O64-P64)/O64</f>
        <v>0.98603839441535779</v>
      </c>
      <c r="R64" s="423"/>
      <c r="S64" s="423"/>
    </row>
    <row r="65" spans="1:19">
      <c r="A65" s="424"/>
      <c r="B65" s="424"/>
      <c r="C65" s="454"/>
      <c r="D65" s="424"/>
      <c r="E65" s="424"/>
      <c r="F65" s="432"/>
      <c r="G65" s="424"/>
      <c r="H65" s="424"/>
      <c r="I65" s="421"/>
      <c r="J65" s="42">
        <v>30</v>
      </c>
      <c r="K65" s="46"/>
      <c r="L65" s="46"/>
      <c r="M65" s="422"/>
      <c r="N65" s="422"/>
      <c r="O65" s="43"/>
      <c r="P65" s="46"/>
      <c r="Q65" s="53"/>
      <c r="R65" s="423"/>
      <c r="S65" s="423"/>
    </row>
    <row r="66" spans="1:19" ht="21" customHeight="1">
      <c r="A66" s="425"/>
      <c r="B66" s="425"/>
      <c r="C66" s="425"/>
      <c r="D66" s="425"/>
      <c r="E66" s="425"/>
      <c r="F66" s="425"/>
      <c r="G66" s="425"/>
      <c r="H66" s="425"/>
      <c r="I66" s="425"/>
      <c r="J66" s="425"/>
      <c r="K66" s="425"/>
      <c r="L66" s="425"/>
      <c r="M66" s="425"/>
      <c r="N66" s="425"/>
      <c r="O66" s="425"/>
      <c r="P66" s="425"/>
      <c r="Q66" s="425"/>
      <c r="R66" s="425"/>
      <c r="S66" s="425"/>
    </row>
    <row r="67" spans="1:19" ht="21" customHeight="1">
      <c r="A67" s="424" t="s">
        <v>72</v>
      </c>
      <c r="B67" s="424" t="s">
        <v>24</v>
      </c>
      <c r="C67" s="69"/>
      <c r="D67" s="424" t="s">
        <v>26</v>
      </c>
      <c r="E67" s="424" t="s">
        <v>63</v>
      </c>
      <c r="F67" s="68"/>
      <c r="G67" s="424" t="s">
        <v>23</v>
      </c>
      <c r="H67" s="424" t="s">
        <v>52</v>
      </c>
      <c r="I67" s="421" t="s">
        <v>62</v>
      </c>
      <c r="J67" s="67">
        <v>22</v>
      </c>
      <c r="K67" s="71">
        <v>17.100000000000001</v>
      </c>
      <c r="L67" s="71">
        <f>(K67/1000)/(11.96*0.0001*J67/60)/15.5</f>
        <v>2.5157171019723608</v>
      </c>
      <c r="M67" s="422">
        <f>AVERAGE(L67:L69)</f>
        <v>2.5157171019723608</v>
      </c>
      <c r="N67" s="422" t="e">
        <f>STDEV(L67:L69)</f>
        <v>#DIV/0!</v>
      </c>
      <c r="O67" s="70">
        <v>4020</v>
      </c>
      <c r="P67" s="71">
        <v>90.3</v>
      </c>
      <c r="Q67" s="72">
        <f>(O67-P67)/O67</f>
        <v>0.97753731343283579</v>
      </c>
      <c r="R67" s="423">
        <f>AVERAGE(Q67:Q68)</f>
        <v>0.97753731343283579</v>
      </c>
      <c r="S67" s="423" t="e">
        <f>STDEV(Q67:Q68)</f>
        <v>#DIV/0!</v>
      </c>
    </row>
    <row r="68" spans="1:19">
      <c r="A68" s="424"/>
      <c r="B68" s="424"/>
      <c r="C68" s="69"/>
      <c r="D68" s="424"/>
      <c r="E68" s="424"/>
      <c r="F68" s="68"/>
      <c r="G68" s="424"/>
      <c r="H68" s="424"/>
      <c r="I68" s="421"/>
      <c r="J68" s="67">
        <v>25</v>
      </c>
      <c r="K68" s="71"/>
      <c r="L68" s="71"/>
      <c r="M68" s="422"/>
      <c r="N68" s="422"/>
      <c r="O68" s="70"/>
      <c r="P68" s="71"/>
      <c r="Q68" s="72"/>
      <c r="R68" s="423"/>
      <c r="S68" s="423"/>
    </row>
    <row r="69" spans="1:19">
      <c r="A69" s="424"/>
      <c r="B69" s="424"/>
      <c r="C69" s="69"/>
      <c r="D69" s="424"/>
      <c r="E69" s="424"/>
      <c r="F69" s="68"/>
      <c r="G69" s="424"/>
      <c r="H69" s="424"/>
      <c r="I69" s="421"/>
      <c r="J69" s="67">
        <v>30</v>
      </c>
      <c r="K69" s="71"/>
      <c r="L69" s="71"/>
      <c r="M69" s="422"/>
      <c r="N69" s="422"/>
      <c r="O69" s="70"/>
      <c r="P69" s="71"/>
      <c r="Q69" s="72"/>
      <c r="R69" s="423"/>
      <c r="S69" s="423"/>
    </row>
    <row r="70" spans="1:19" ht="21" customHeight="1">
      <c r="A70" s="424"/>
      <c r="B70" s="424"/>
      <c r="C70" s="454" t="s">
        <v>25</v>
      </c>
      <c r="D70" s="424"/>
      <c r="E70" s="424"/>
      <c r="F70" s="432" t="s">
        <v>49</v>
      </c>
      <c r="G70" s="424"/>
      <c r="H70" s="424"/>
      <c r="I70" s="442" t="s">
        <v>70</v>
      </c>
      <c r="J70" s="63">
        <v>41</v>
      </c>
      <c r="K70" s="65">
        <v>32.799999999999997</v>
      </c>
      <c r="L70" s="65">
        <f>(K70/1000)/(11.96*0.0001*J70/60)/15.5</f>
        <v>2.5892760815621956</v>
      </c>
      <c r="M70" s="426">
        <f>AVERAGE(L70:L72)</f>
        <v>2.5892760815621956</v>
      </c>
      <c r="N70" s="426" t="e">
        <f>STDEV(L70:L72)</f>
        <v>#DIV/0!</v>
      </c>
      <c r="O70" s="64">
        <v>4016</v>
      </c>
      <c r="P70" s="65">
        <v>78.900000000000006</v>
      </c>
      <c r="Q70" s="66">
        <f>(O70-P70)/O70</f>
        <v>0.98035358565737052</v>
      </c>
      <c r="R70" s="427">
        <f>AVERAGE(Q70:Q72)</f>
        <v>0.98035358565737052</v>
      </c>
      <c r="S70" s="427" t="e">
        <f>STDEV(Q70:Q72)</f>
        <v>#DIV/0!</v>
      </c>
    </row>
    <row r="71" spans="1:19">
      <c r="A71" s="424"/>
      <c r="B71" s="424"/>
      <c r="C71" s="454"/>
      <c r="D71" s="424"/>
      <c r="E71" s="424"/>
      <c r="F71" s="432"/>
      <c r="G71" s="424"/>
      <c r="H71" s="424"/>
      <c r="I71" s="442"/>
      <c r="J71" s="63">
        <v>30</v>
      </c>
      <c r="K71" s="65"/>
      <c r="L71" s="65"/>
      <c r="M71" s="426"/>
      <c r="N71" s="426"/>
      <c r="O71" s="64"/>
      <c r="P71" s="65"/>
      <c r="Q71" s="66"/>
      <c r="R71" s="427"/>
      <c r="S71" s="427"/>
    </row>
    <row r="72" spans="1:19">
      <c r="A72" s="424"/>
      <c r="B72" s="424"/>
      <c r="C72" s="454"/>
      <c r="D72" s="424"/>
      <c r="E72" s="424"/>
      <c r="F72" s="432"/>
      <c r="G72" s="424"/>
      <c r="H72" s="424"/>
      <c r="I72" s="442"/>
      <c r="J72" s="63">
        <v>30</v>
      </c>
      <c r="K72" s="65"/>
      <c r="L72" s="65"/>
      <c r="M72" s="426"/>
      <c r="N72" s="426"/>
      <c r="O72" s="64"/>
      <c r="P72" s="65"/>
      <c r="Q72" s="66"/>
      <c r="R72" s="427"/>
      <c r="S72" s="427"/>
    </row>
    <row r="73" spans="1:19">
      <c r="A73" s="424"/>
      <c r="B73" s="424"/>
      <c r="C73" s="454"/>
      <c r="D73" s="424"/>
      <c r="E73" s="424"/>
      <c r="F73" s="432"/>
      <c r="G73" s="424"/>
      <c r="H73" s="424"/>
      <c r="I73" s="428" t="s">
        <v>71</v>
      </c>
      <c r="J73" s="63">
        <v>20</v>
      </c>
      <c r="K73" s="65">
        <v>15.7</v>
      </c>
      <c r="L73" s="65">
        <f>(K73/1000)/(11.96*0.0001*J73/60)/15.5</f>
        <v>2.5407271550329047</v>
      </c>
      <c r="M73" s="429">
        <f>AVERAGE(L73:L75)</f>
        <v>2.5407271550329047</v>
      </c>
      <c r="N73" s="429" t="e">
        <f>STDEV(L73:L75)</f>
        <v>#DIV/0!</v>
      </c>
      <c r="O73" s="64">
        <v>4026</v>
      </c>
      <c r="P73" s="65">
        <v>24.5</v>
      </c>
      <c r="Q73" s="66">
        <f>(O73-P73)/O73</f>
        <v>0.9939145553899652</v>
      </c>
      <c r="R73" s="430">
        <f>AVERAGE(Q73:Q74)</f>
        <v>0.9939145553899652</v>
      </c>
      <c r="S73" s="430" t="e">
        <f>STDEV(Q73:Q74)</f>
        <v>#DIV/0!</v>
      </c>
    </row>
    <row r="74" spans="1:19">
      <c r="A74" s="424"/>
      <c r="B74" s="424"/>
      <c r="C74" s="454"/>
      <c r="D74" s="424"/>
      <c r="E74" s="424"/>
      <c r="F74" s="432"/>
      <c r="G74" s="424"/>
      <c r="H74" s="424"/>
      <c r="I74" s="428"/>
      <c r="J74" s="63">
        <v>30</v>
      </c>
      <c r="K74" s="65"/>
      <c r="L74" s="65"/>
      <c r="M74" s="429"/>
      <c r="N74" s="429"/>
      <c r="O74" s="64"/>
      <c r="P74" s="65"/>
      <c r="Q74" s="66"/>
      <c r="R74" s="430"/>
      <c r="S74" s="430"/>
    </row>
    <row r="75" spans="1:19">
      <c r="A75" s="424"/>
      <c r="B75" s="424"/>
      <c r="C75" s="454"/>
      <c r="D75" s="424"/>
      <c r="E75" s="424"/>
      <c r="F75" s="432"/>
      <c r="G75" s="424"/>
      <c r="H75" s="424"/>
      <c r="I75" s="428"/>
      <c r="J75" s="63">
        <v>30</v>
      </c>
      <c r="K75" s="65"/>
      <c r="L75" s="65"/>
      <c r="M75" s="429"/>
      <c r="N75" s="429"/>
      <c r="O75" s="64"/>
      <c r="P75" s="65"/>
      <c r="Q75" s="66"/>
      <c r="R75" s="430"/>
      <c r="S75" s="430"/>
    </row>
    <row r="76" spans="1:19" ht="21" customHeight="1">
      <c r="A76" s="425"/>
      <c r="B76" s="425"/>
      <c r="C76" s="425"/>
      <c r="D76" s="425"/>
      <c r="E76" s="425"/>
      <c r="F76" s="425"/>
      <c r="G76" s="425"/>
      <c r="H76" s="425"/>
      <c r="I76" s="425"/>
      <c r="J76" s="425"/>
      <c r="K76" s="425"/>
      <c r="L76" s="425"/>
      <c r="M76" s="425"/>
      <c r="N76" s="425"/>
      <c r="O76" s="425"/>
      <c r="P76" s="425"/>
      <c r="Q76" s="425"/>
      <c r="R76" s="425"/>
      <c r="S76" s="425"/>
    </row>
    <row r="77" spans="1:19" ht="21" customHeight="1">
      <c r="A77" s="424" t="s">
        <v>67</v>
      </c>
      <c r="B77" s="424" t="s">
        <v>65</v>
      </c>
      <c r="C77" s="431" t="s">
        <v>34</v>
      </c>
      <c r="D77" s="424" t="s">
        <v>26</v>
      </c>
      <c r="E77" s="424" t="s">
        <v>63</v>
      </c>
      <c r="F77" s="432" t="s">
        <v>49</v>
      </c>
      <c r="G77" s="424" t="s">
        <v>23</v>
      </c>
      <c r="H77" s="424" t="s">
        <v>52</v>
      </c>
      <c r="I77" s="433" t="s">
        <v>32</v>
      </c>
      <c r="J77" s="42">
        <v>31</v>
      </c>
      <c r="K77" s="46">
        <v>18.2</v>
      </c>
      <c r="L77" s="46">
        <f>(K77/1000)/(11.96*0.0001*J77/60)/15.5</f>
        <v>1.9001945437270955</v>
      </c>
      <c r="M77" s="434">
        <f>AVERAGE(L77:L79)</f>
        <v>1.9001945437270955</v>
      </c>
      <c r="N77" s="434" t="e">
        <f>STDEV(L77:L79)</f>
        <v>#DIV/0!</v>
      </c>
      <c r="O77" s="43">
        <v>4085</v>
      </c>
      <c r="P77" s="46">
        <v>42.4</v>
      </c>
      <c r="Q77" s="53">
        <f>(O77-P77)/O77</f>
        <v>0.98962056303549573</v>
      </c>
      <c r="R77" s="435">
        <f>AVERAGE(Q77:Q79)</f>
        <v>0.98962056303549573</v>
      </c>
      <c r="S77" s="435" t="e">
        <f>STDEV(Q77:Q79)</f>
        <v>#DIV/0!</v>
      </c>
    </row>
    <row r="78" spans="1:19">
      <c r="A78" s="424"/>
      <c r="B78" s="424"/>
      <c r="C78" s="431"/>
      <c r="D78" s="424"/>
      <c r="E78" s="424"/>
      <c r="F78" s="432"/>
      <c r="G78" s="424"/>
      <c r="H78" s="424"/>
      <c r="I78" s="433"/>
      <c r="J78" s="42">
        <v>30</v>
      </c>
      <c r="K78" s="46"/>
      <c r="L78" s="46"/>
      <c r="M78" s="434"/>
      <c r="N78" s="434"/>
      <c r="O78" s="43"/>
      <c r="P78" s="46"/>
      <c r="Q78" s="53"/>
      <c r="R78" s="435"/>
      <c r="S78" s="435"/>
    </row>
    <row r="79" spans="1:19">
      <c r="A79" s="424"/>
      <c r="B79" s="424"/>
      <c r="C79" s="431"/>
      <c r="D79" s="424"/>
      <c r="E79" s="424"/>
      <c r="F79" s="432"/>
      <c r="G79" s="424"/>
      <c r="H79" s="424"/>
      <c r="I79" s="433"/>
      <c r="J79" s="42">
        <v>30</v>
      </c>
      <c r="K79" s="46"/>
      <c r="L79" s="46"/>
      <c r="M79" s="434"/>
      <c r="N79" s="434"/>
      <c r="O79" s="43"/>
      <c r="P79" s="46"/>
      <c r="Q79" s="53"/>
      <c r="R79" s="435"/>
      <c r="S79" s="435"/>
    </row>
    <row r="80" spans="1:19">
      <c r="A80" s="424"/>
      <c r="B80" s="424"/>
      <c r="C80" s="431"/>
      <c r="D80" s="424"/>
      <c r="E80" s="424"/>
      <c r="F80" s="432"/>
      <c r="G80" s="424"/>
      <c r="H80" s="424"/>
      <c r="I80" s="421" t="s">
        <v>62</v>
      </c>
      <c r="J80" s="42">
        <v>30</v>
      </c>
      <c r="K80" s="46">
        <v>17.600000000000001</v>
      </c>
      <c r="L80" s="46">
        <f>(K80/1000)/(11.96*0.0001*J80/60)/15.5</f>
        <v>1.8988024598122772</v>
      </c>
      <c r="M80" s="422">
        <f>AVERAGE(L80:L82)</f>
        <v>1.8094107855678681</v>
      </c>
      <c r="N80" s="422">
        <f>STDEV(L80:L82)</f>
        <v>0.12641891807968117</v>
      </c>
      <c r="O80" s="43">
        <v>4088</v>
      </c>
      <c r="P80" s="46">
        <v>42.8</v>
      </c>
      <c r="Q80" s="53">
        <f>(O80-P80)/O80</f>
        <v>0.98953033268101753</v>
      </c>
      <c r="R80" s="423">
        <f>AVERAGE(Q80:Q81)</f>
        <v>0.98793976951511198</v>
      </c>
      <c r="S80" s="423">
        <f>STDEV(Q80:Q81)</f>
        <v>2.2493960010348036E-3</v>
      </c>
    </row>
    <row r="81" spans="1:19">
      <c r="A81" s="424"/>
      <c r="B81" s="424"/>
      <c r="C81" s="431"/>
      <c r="D81" s="424"/>
      <c r="E81" s="424"/>
      <c r="F81" s="432"/>
      <c r="G81" s="424"/>
      <c r="H81" s="424"/>
      <c r="I81" s="421"/>
      <c r="J81" s="42">
        <v>35</v>
      </c>
      <c r="K81" s="46">
        <v>18.600000000000001</v>
      </c>
      <c r="L81" s="71">
        <f>(K81/1000)/(11.96*0.0001*J81/60)/15.5</f>
        <v>1.7200191113234589</v>
      </c>
      <c r="M81" s="422"/>
      <c r="N81" s="422"/>
      <c r="O81" s="43">
        <v>4095</v>
      </c>
      <c r="P81" s="46">
        <v>55.9</v>
      </c>
      <c r="Q81" s="72">
        <f>(O81-P81)/O81</f>
        <v>0.98634920634920631</v>
      </c>
      <c r="R81" s="423"/>
      <c r="S81" s="423"/>
    </row>
    <row r="82" spans="1:19">
      <c r="A82" s="424"/>
      <c r="B82" s="424"/>
      <c r="C82" s="431"/>
      <c r="D82" s="424"/>
      <c r="E82" s="424"/>
      <c r="F82" s="432"/>
      <c r="G82" s="424"/>
      <c r="H82" s="424"/>
      <c r="I82" s="421"/>
      <c r="J82" s="42">
        <v>30</v>
      </c>
      <c r="K82" s="46"/>
      <c r="L82" s="46"/>
      <c r="M82" s="422"/>
      <c r="N82" s="422"/>
      <c r="O82" s="43"/>
      <c r="P82" s="46"/>
      <c r="Q82" s="53"/>
      <c r="R82" s="423"/>
      <c r="S82" s="423"/>
    </row>
    <row r="83" spans="1:19" ht="21" customHeight="1">
      <c r="A83" s="425"/>
      <c r="B83" s="425"/>
      <c r="C83" s="425"/>
      <c r="D83" s="425"/>
      <c r="E83" s="425"/>
      <c r="F83" s="425"/>
      <c r="G83" s="425"/>
      <c r="H83" s="425"/>
      <c r="I83" s="425"/>
      <c r="J83" s="425"/>
      <c r="K83" s="425"/>
      <c r="L83" s="425"/>
      <c r="M83" s="425"/>
      <c r="N83" s="425"/>
      <c r="O83" s="425"/>
      <c r="P83" s="425"/>
      <c r="Q83" s="425"/>
      <c r="R83" s="425"/>
      <c r="S83" s="425"/>
    </row>
    <row r="84" spans="1:19" ht="21" customHeight="1">
      <c r="A84" s="424" t="s">
        <v>74</v>
      </c>
      <c r="B84" s="424" t="s">
        <v>24</v>
      </c>
      <c r="C84" s="454" t="s">
        <v>25</v>
      </c>
      <c r="D84" s="424" t="s">
        <v>26</v>
      </c>
      <c r="E84" s="424" t="s">
        <v>63</v>
      </c>
      <c r="F84" s="466" t="s">
        <v>73</v>
      </c>
      <c r="G84" s="424" t="s">
        <v>23</v>
      </c>
      <c r="H84" s="424" t="s">
        <v>52</v>
      </c>
      <c r="I84" s="433" t="s">
        <v>75</v>
      </c>
      <c r="J84" s="73">
        <v>31</v>
      </c>
      <c r="K84" s="75"/>
      <c r="L84" s="75">
        <f>(K84/1000)/(11.96*0.0001*J84/60)/15.5</f>
        <v>0</v>
      </c>
      <c r="M84" s="434">
        <f>AVERAGE(L84:L86)</f>
        <v>0</v>
      </c>
      <c r="N84" s="434" t="e">
        <f>STDEV(L84:L86)</f>
        <v>#DIV/0!</v>
      </c>
      <c r="O84" s="76"/>
      <c r="P84" s="75"/>
      <c r="Q84" s="74" t="e">
        <f>(O84-P84)/O84</f>
        <v>#DIV/0!</v>
      </c>
      <c r="R84" s="435" t="e">
        <f>AVERAGE(Q84:Q86)</f>
        <v>#DIV/0!</v>
      </c>
      <c r="S84" s="435" t="e">
        <f>STDEV(Q84:Q86)</f>
        <v>#DIV/0!</v>
      </c>
    </row>
    <row r="85" spans="1:19">
      <c r="A85" s="424"/>
      <c r="B85" s="424"/>
      <c r="C85" s="454"/>
      <c r="D85" s="424"/>
      <c r="E85" s="424"/>
      <c r="F85" s="466"/>
      <c r="G85" s="424"/>
      <c r="H85" s="424"/>
      <c r="I85" s="433"/>
      <c r="J85" s="73">
        <v>30</v>
      </c>
      <c r="K85" s="75"/>
      <c r="L85" s="75"/>
      <c r="M85" s="434"/>
      <c r="N85" s="434"/>
      <c r="O85" s="76"/>
      <c r="P85" s="75"/>
      <c r="Q85" s="74"/>
      <c r="R85" s="435"/>
      <c r="S85" s="435"/>
    </row>
    <row r="86" spans="1:19">
      <c r="A86" s="424"/>
      <c r="B86" s="424"/>
      <c r="C86" s="454"/>
      <c r="D86" s="424"/>
      <c r="E86" s="424"/>
      <c r="F86" s="466"/>
      <c r="G86" s="424"/>
      <c r="H86" s="424"/>
      <c r="I86" s="433"/>
      <c r="J86" s="73">
        <v>30</v>
      </c>
      <c r="K86" s="75"/>
      <c r="L86" s="75"/>
      <c r="M86" s="434"/>
      <c r="N86" s="434"/>
      <c r="O86" s="76"/>
      <c r="P86" s="75"/>
      <c r="Q86" s="74"/>
      <c r="R86" s="435"/>
      <c r="S86" s="435"/>
    </row>
    <row r="87" spans="1:19">
      <c r="A87" s="424"/>
      <c r="B87" s="424"/>
      <c r="C87" s="454"/>
      <c r="D87" s="424"/>
      <c r="E87" s="424"/>
      <c r="F87" s="466"/>
      <c r="G87" s="424"/>
      <c r="H87" s="424"/>
      <c r="I87" s="421" t="s">
        <v>76</v>
      </c>
      <c r="J87" s="73">
        <v>30</v>
      </c>
      <c r="K87" s="75"/>
      <c r="L87" s="75">
        <f>(K87/1000)/(11.96*0.0001*J87/60)/15.5</f>
        <v>0</v>
      </c>
      <c r="M87" s="422">
        <f>AVERAGE(L87:L89)</f>
        <v>0</v>
      </c>
      <c r="N87" s="422" t="e">
        <f>STDEV(L87:L89)</f>
        <v>#DIV/0!</v>
      </c>
      <c r="O87" s="76"/>
      <c r="P87" s="75"/>
      <c r="Q87" s="74" t="e">
        <f>(O87-P87)/O87</f>
        <v>#DIV/0!</v>
      </c>
      <c r="R87" s="423" t="e">
        <f>AVERAGE(Q87:Q88)</f>
        <v>#DIV/0!</v>
      </c>
      <c r="S87" s="423" t="e">
        <f>STDEV(Q87:Q88)</f>
        <v>#DIV/0!</v>
      </c>
    </row>
    <row r="88" spans="1:19">
      <c r="A88" s="424"/>
      <c r="B88" s="424"/>
      <c r="C88" s="454"/>
      <c r="D88" s="424"/>
      <c r="E88" s="424"/>
      <c r="F88" s="466"/>
      <c r="G88" s="424"/>
      <c r="H88" s="424"/>
      <c r="I88" s="421"/>
      <c r="J88" s="73">
        <v>35</v>
      </c>
      <c r="K88" s="75"/>
      <c r="L88" s="75"/>
      <c r="M88" s="422"/>
      <c r="N88" s="422"/>
      <c r="O88" s="76"/>
      <c r="P88" s="75"/>
      <c r="Q88" s="74" t="e">
        <f>(O88-P88)/O88</f>
        <v>#DIV/0!</v>
      </c>
      <c r="R88" s="423"/>
      <c r="S88" s="423"/>
    </row>
    <row r="89" spans="1:19">
      <c r="A89" s="424"/>
      <c r="B89" s="424"/>
      <c r="C89" s="454"/>
      <c r="D89" s="424"/>
      <c r="E89" s="424"/>
      <c r="F89" s="466"/>
      <c r="G89" s="424"/>
      <c r="H89" s="424"/>
      <c r="I89" s="421"/>
      <c r="J89" s="73">
        <v>30</v>
      </c>
      <c r="K89" s="75"/>
      <c r="L89" s="75"/>
      <c r="M89" s="422"/>
      <c r="N89" s="422"/>
      <c r="O89" s="76"/>
      <c r="P89" s="75"/>
      <c r="Q89" s="74"/>
      <c r="R89" s="423"/>
      <c r="S89" s="423"/>
    </row>
  </sheetData>
  <mergeCells count="251">
    <mergeCell ref="A83:S83"/>
    <mergeCell ref="A84:A89"/>
    <mergeCell ref="B84:B89"/>
    <mergeCell ref="C84:C89"/>
    <mergeCell ref="D84:D89"/>
    <mergeCell ref="E84:E89"/>
    <mergeCell ref="F84:F89"/>
    <mergeCell ref="G84:G89"/>
    <mergeCell ref="H84:H89"/>
    <mergeCell ref="I84:I86"/>
    <mergeCell ref="M84:M86"/>
    <mergeCell ref="N84:N86"/>
    <mergeCell ref="R84:R86"/>
    <mergeCell ref="S84:S86"/>
    <mergeCell ref="I87:I89"/>
    <mergeCell ref="M87:M89"/>
    <mergeCell ref="N87:N89"/>
    <mergeCell ref="R87:R89"/>
    <mergeCell ref="S87:S89"/>
    <mergeCell ref="A52:S52"/>
    <mergeCell ref="A17:A22"/>
    <mergeCell ref="A24:A30"/>
    <mergeCell ref="A32:A34"/>
    <mergeCell ref="A36:A39"/>
    <mergeCell ref="A47:A51"/>
    <mergeCell ref="A41:A45"/>
    <mergeCell ref="A53:A55"/>
    <mergeCell ref="M37:M38"/>
    <mergeCell ref="N37:N38"/>
    <mergeCell ref="M41:M42"/>
    <mergeCell ref="I50:I51"/>
    <mergeCell ref="M50:M51"/>
    <mergeCell ref="N50:N51"/>
    <mergeCell ref="R50:R51"/>
    <mergeCell ref="S50:S51"/>
    <mergeCell ref="B47:B51"/>
    <mergeCell ref="C47:C51"/>
    <mergeCell ref="D47:D51"/>
    <mergeCell ref="E47:E51"/>
    <mergeCell ref="F47:F51"/>
    <mergeCell ref="G47:G51"/>
    <mergeCell ref="H47:H51"/>
    <mergeCell ref="N41:N42"/>
    <mergeCell ref="M43:M45"/>
    <mergeCell ref="N43:N45"/>
    <mergeCell ref="M48:M49"/>
    <mergeCell ref="R41:R42"/>
    <mergeCell ref="S41:S42"/>
    <mergeCell ref="R43:R45"/>
    <mergeCell ref="S43:S45"/>
    <mergeCell ref="A1:A2"/>
    <mergeCell ref="A3:A5"/>
    <mergeCell ref="A6:S6"/>
    <mergeCell ref="A7:A15"/>
    <mergeCell ref="A16:S16"/>
    <mergeCell ref="N48:N49"/>
    <mergeCell ref="R48:R49"/>
    <mergeCell ref="S48:S49"/>
    <mergeCell ref="R37:R38"/>
    <mergeCell ref="S37:S38"/>
    <mergeCell ref="A35:S35"/>
    <mergeCell ref="A40:S40"/>
    <mergeCell ref="A46:S46"/>
    <mergeCell ref="B36:B39"/>
    <mergeCell ref="C36:C39"/>
    <mergeCell ref="D36:D39"/>
    <mergeCell ref="E36:E39"/>
    <mergeCell ref="B53:B55"/>
    <mergeCell ref="C53:C55"/>
    <mergeCell ref="D53:D55"/>
    <mergeCell ref="E53:E55"/>
    <mergeCell ref="F53:F55"/>
    <mergeCell ref="G53:G55"/>
    <mergeCell ref="H53:H55"/>
    <mergeCell ref="M60:M62"/>
    <mergeCell ref="M77:M79"/>
    <mergeCell ref="C60:C65"/>
    <mergeCell ref="D60:D65"/>
    <mergeCell ref="E60:E65"/>
    <mergeCell ref="F60:F65"/>
    <mergeCell ref="G60:G65"/>
    <mergeCell ref="H60:H65"/>
    <mergeCell ref="I60:I62"/>
    <mergeCell ref="F70:F75"/>
    <mergeCell ref="I70:I72"/>
    <mergeCell ref="M70:M72"/>
    <mergeCell ref="D67:D75"/>
    <mergeCell ref="C70:C75"/>
    <mergeCell ref="F36:F39"/>
    <mergeCell ref="G36:G39"/>
    <mergeCell ref="H36:H39"/>
    <mergeCell ref="I37:I38"/>
    <mergeCell ref="I48:I49"/>
    <mergeCell ref="B41:B45"/>
    <mergeCell ref="C41:C45"/>
    <mergeCell ref="D41:D45"/>
    <mergeCell ref="E41:E45"/>
    <mergeCell ref="F41:F45"/>
    <mergeCell ref="G41:G45"/>
    <mergeCell ref="H41:H45"/>
    <mergeCell ref="I41:I42"/>
    <mergeCell ref="I43:I45"/>
    <mergeCell ref="S24:S26"/>
    <mergeCell ref="M27:M28"/>
    <mergeCell ref="N27:N28"/>
    <mergeCell ref="R27:R28"/>
    <mergeCell ref="R29:S30"/>
    <mergeCell ref="A31:S31"/>
    <mergeCell ref="B32:B34"/>
    <mergeCell ref="C32:C34"/>
    <mergeCell ref="D32:D34"/>
    <mergeCell ref="E32:E34"/>
    <mergeCell ref="F32:F34"/>
    <mergeCell ref="H32:H34"/>
    <mergeCell ref="G32:G34"/>
    <mergeCell ref="R20:R22"/>
    <mergeCell ref="H17:H22"/>
    <mergeCell ref="I17:I19"/>
    <mergeCell ref="I20:I22"/>
    <mergeCell ref="M17:M19"/>
    <mergeCell ref="M20:M22"/>
    <mergeCell ref="G17:G22"/>
    <mergeCell ref="N24:N26"/>
    <mergeCell ref="R24:R26"/>
    <mergeCell ref="B17:B22"/>
    <mergeCell ref="C17:C22"/>
    <mergeCell ref="D17:D22"/>
    <mergeCell ref="E17:E22"/>
    <mergeCell ref="F17:F22"/>
    <mergeCell ref="B24:B30"/>
    <mergeCell ref="C24:C30"/>
    <mergeCell ref="D24:D30"/>
    <mergeCell ref="F24:F30"/>
    <mergeCell ref="A23:S23"/>
    <mergeCell ref="S27:S28"/>
    <mergeCell ref="I24:I26"/>
    <mergeCell ref="I27:I28"/>
    <mergeCell ref="G24:G30"/>
    <mergeCell ref="E24:E26"/>
    <mergeCell ref="E27:E30"/>
    <mergeCell ref="M24:M26"/>
    <mergeCell ref="M29:N30"/>
    <mergeCell ref="S17:S19"/>
    <mergeCell ref="S20:S22"/>
    <mergeCell ref="H24:H30"/>
    <mergeCell ref="N17:N19"/>
    <mergeCell ref="N20:N22"/>
    <mergeCell ref="R17:R19"/>
    <mergeCell ref="R7:R9"/>
    <mergeCell ref="R10:R12"/>
    <mergeCell ref="R13:R15"/>
    <mergeCell ref="S7:S9"/>
    <mergeCell ref="S10:S12"/>
    <mergeCell ref="S13:S15"/>
    <mergeCell ref="M7:M9"/>
    <mergeCell ref="M10:M12"/>
    <mergeCell ref="M13:M15"/>
    <mergeCell ref="N7:N9"/>
    <mergeCell ref="N10:N12"/>
    <mergeCell ref="N13:N15"/>
    <mergeCell ref="D7:D15"/>
    <mergeCell ref="E7:E15"/>
    <mergeCell ref="F7:F15"/>
    <mergeCell ref="G7:G15"/>
    <mergeCell ref="H7:H15"/>
    <mergeCell ref="I13:I15"/>
    <mergeCell ref="B3:B5"/>
    <mergeCell ref="C3:C5"/>
    <mergeCell ref="E3:E5"/>
    <mergeCell ref="F3:F5"/>
    <mergeCell ref="G3:G5"/>
    <mergeCell ref="H3:H5"/>
    <mergeCell ref="D3:D5"/>
    <mergeCell ref="I7:I9"/>
    <mergeCell ref="I10:I12"/>
    <mergeCell ref="S1:S2"/>
    <mergeCell ref="B1:H1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O3:O5"/>
    <mergeCell ref="B7:B15"/>
    <mergeCell ref="C7:C15"/>
    <mergeCell ref="N60:N62"/>
    <mergeCell ref="R60:R62"/>
    <mergeCell ref="S60:S62"/>
    <mergeCell ref="I63:I65"/>
    <mergeCell ref="M63:M65"/>
    <mergeCell ref="N63:N65"/>
    <mergeCell ref="R63:R65"/>
    <mergeCell ref="S63:S65"/>
    <mergeCell ref="A56:S57"/>
    <mergeCell ref="A58:A59"/>
    <mergeCell ref="B58:H58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I80:I82"/>
    <mergeCell ref="M80:M82"/>
    <mergeCell ref="N80:N82"/>
    <mergeCell ref="R80:R82"/>
    <mergeCell ref="S80:S82"/>
    <mergeCell ref="A76:S76"/>
    <mergeCell ref="A77:A82"/>
    <mergeCell ref="B77:B82"/>
    <mergeCell ref="C77:C82"/>
    <mergeCell ref="D77:D82"/>
    <mergeCell ref="E77:E82"/>
    <mergeCell ref="F77:F82"/>
    <mergeCell ref="G77:G82"/>
    <mergeCell ref="H77:H82"/>
    <mergeCell ref="I77:I79"/>
    <mergeCell ref="N77:N79"/>
    <mergeCell ref="R77:R79"/>
    <mergeCell ref="S77:S79"/>
    <mergeCell ref="S58:S59"/>
    <mergeCell ref="I67:I69"/>
    <mergeCell ref="M67:M69"/>
    <mergeCell ref="N67:N69"/>
    <mergeCell ref="R67:R69"/>
    <mergeCell ref="S67:S69"/>
    <mergeCell ref="A60:A65"/>
    <mergeCell ref="B60:B65"/>
    <mergeCell ref="A67:A75"/>
    <mergeCell ref="A66:S66"/>
    <mergeCell ref="N70:N72"/>
    <mergeCell ref="E67:E75"/>
    <mergeCell ref="G67:G75"/>
    <mergeCell ref="H67:H75"/>
    <mergeCell ref="B67:B75"/>
    <mergeCell ref="R70:R72"/>
    <mergeCell ref="S70:S72"/>
    <mergeCell ref="I73:I75"/>
    <mergeCell ref="M73:M75"/>
    <mergeCell ref="N73:N75"/>
    <mergeCell ref="R73:R75"/>
    <mergeCell ref="S73:S75"/>
  </mergeCells>
  <phoneticPr fontId="1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pH of MPD (A)-0920</vt:lpstr>
      <vt:lpstr>pH of MPD (C)-1009</vt:lpstr>
      <vt:lpstr>Tween-pH of MPD (A)</vt:lpstr>
      <vt:lpstr>pH of MPD (B)-1003</vt:lpstr>
      <vt:lpstr>Tween-pH of MPD (B)</vt:lpstr>
      <vt:lpstr>pH of MPD (D)-1021</vt:lpstr>
      <vt:lpstr>XPS</vt:lpstr>
      <vt:lpstr>pH of MPD (Failed)</vt:lpstr>
      <vt:lpstr>Modified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elfapeng</cp:lastModifiedBy>
  <dcterms:created xsi:type="dcterms:W3CDTF">2018-08-22T02:04:48Z</dcterms:created>
  <dcterms:modified xsi:type="dcterms:W3CDTF">2020-07-06T16:32:21Z</dcterms:modified>
</cp:coreProperties>
</file>