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2669f569af2300fc/Elfa/0-Papers/To be published/Substrate/"/>
    </mc:Choice>
  </mc:AlternateContent>
  <bookViews>
    <workbookView xWindow="0" yWindow="0" windowWidth="16200" windowHeight="25485" activeTab="1"/>
  </bookViews>
  <sheets>
    <sheet name="MPD solution amount" sheetId="2" r:id="rId1"/>
    <sheet name="Correlation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3" i="1" l="1"/>
  <c r="H33" i="1"/>
  <c r="J32" i="1"/>
  <c r="H32" i="1"/>
  <c r="J31" i="1"/>
  <c r="H31" i="1"/>
  <c r="J30" i="1"/>
  <c r="H30" i="1"/>
  <c r="J29" i="1"/>
  <c r="H29" i="1"/>
  <c r="J28" i="1"/>
  <c r="H28" i="1"/>
  <c r="J27" i="1"/>
  <c r="H27" i="1"/>
  <c r="J26" i="1"/>
  <c r="H26" i="1"/>
  <c r="J25" i="1"/>
  <c r="H25" i="1"/>
  <c r="F34" i="1" l="1"/>
  <c r="D2" i="2"/>
  <c r="F2" i="2" s="1"/>
  <c r="E2" i="2"/>
  <c r="D3" i="2"/>
  <c r="F3" i="2" s="1"/>
  <c r="E3" i="2"/>
  <c r="D4" i="2"/>
  <c r="E4" i="2"/>
  <c r="F4" i="2"/>
  <c r="H4" i="2"/>
  <c r="D5" i="2"/>
  <c r="F5" i="2" s="1"/>
  <c r="E5" i="2"/>
  <c r="D6" i="2"/>
  <c r="E6" i="2"/>
  <c r="F6" i="2"/>
  <c r="H6" i="2"/>
  <c r="D7" i="2"/>
  <c r="H7" i="2" s="1"/>
  <c r="E7" i="2"/>
  <c r="F7" i="2"/>
  <c r="D8" i="2"/>
  <c r="E8" i="2"/>
  <c r="F8" i="2" s="1"/>
  <c r="H8" i="2"/>
  <c r="D9" i="2"/>
  <c r="E9" i="2"/>
  <c r="F9" i="2"/>
  <c r="H9" i="2"/>
  <c r="D10" i="2"/>
  <c r="F10" i="2" s="1"/>
  <c r="E10" i="2"/>
  <c r="D11" i="2"/>
  <c r="E11" i="2"/>
  <c r="F11" i="2"/>
  <c r="H11" i="2"/>
  <c r="D12" i="2"/>
  <c r="H12" i="2" s="1"/>
  <c r="J11" i="2" s="1"/>
  <c r="E12" i="2"/>
  <c r="F12" i="2"/>
  <c r="D13" i="2"/>
  <c r="E13" i="2"/>
  <c r="F13" i="2" s="1"/>
  <c r="H13" i="2"/>
  <c r="D14" i="2"/>
  <c r="H14" i="2" s="1"/>
  <c r="E14" i="2"/>
  <c r="F14" i="2"/>
  <c r="D15" i="2"/>
  <c r="E15" i="2"/>
  <c r="F15" i="2" s="1"/>
  <c r="H15" i="2"/>
  <c r="D16" i="2"/>
  <c r="H16" i="2" s="1"/>
  <c r="E16" i="2"/>
  <c r="F16" i="2"/>
  <c r="A32" i="2"/>
  <c r="B32" i="2"/>
  <c r="C32" i="2"/>
  <c r="D32" i="2"/>
  <c r="E32" i="2"/>
  <c r="F32" i="2"/>
  <c r="G32" i="2"/>
  <c r="H32" i="2"/>
  <c r="I32" i="2"/>
  <c r="J32" i="2"/>
  <c r="K32" i="2"/>
  <c r="L32" i="2"/>
  <c r="A33" i="2"/>
  <c r="B33" i="2"/>
  <c r="C33" i="2"/>
  <c r="D33" i="2"/>
  <c r="E33" i="2"/>
  <c r="F33" i="2"/>
  <c r="G33" i="2"/>
  <c r="H33" i="2"/>
  <c r="I33" i="2"/>
  <c r="J33" i="2"/>
  <c r="K33" i="2"/>
  <c r="L33" i="2"/>
  <c r="A50" i="2"/>
  <c r="B50" i="2"/>
  <c r="A51" i="2"/>
  <c r="B51" i="2"/>
  <c r="I11" i="2" l="1"/>
  <c r="H2" i="2"/>
  <c r="H10" i="2"/>
  <c r="I8" i="2" s="1"/>
  <c r="J8" i="2"/>
  <c r="H5" i="2"/>
  <c r="H3" i="2"/>
  <c r="A11" i="1"/>
  <c r="I5" i="2" l="1"/>
  <c r="J5" i="2"/>
  <c r="I2" i="2"/>
  <c r="J2" i="2"/>
  <c r="K11" i="1"/>
  <c r="O3" i="1"/>
  <c r="O4" i="1"/>
  <c r="O5" i="1"/>
  <c r="O6" i="1"/>
  <c r="O7" i="1"/>
  <c r="O8" i="1"/>
  <c r="O9" i="1"/>
  <c r="O10" i="1"/>
  <c r="O2" i="1"/>
  <c r="K22" i="1"/>
  <c r="M21" i="1"/>
  <c r="M20" i="1"/>
  <c r="M19" i="1"/>
  <c r="M18" i="1"/>
  <c r="M17" i="1"/>
  <c r="M16" i="1"/>
  <c r="M15" i="1"/>
  <c r="M14" i="1"/>
  <c r="M13" i="1"/>
  <c r="H21" i="1"/>
  <c r="H20" i="1"/>
  <c r="H19" i="1"/>
  <c r="H18" i="1"/>
  <c r="H17" i="1"/>
  <c r="H16" i="1"/>
  <c r="H15" i="1"/>
  <c r="H14" i="1"/>
  <c r="H13" i="1"/>
  <c r="C21" i="1"/>
  <c r="C20" i="1"/>
  <c r="C19" i="1"/>
  <c r="C18" i="1"/>
  <c r="C17" i="1"/>
  <c r="C16" i="1"/>
  <c r="C15" i="1"/>
  <c r="C14" i="1"/>
  <c r="C13" i="1"/>
  <c r="J2" i="1"/>
  <c r="H10" i="1"/>
  <c r="H9" i="1"/>
  <c r="H8" i="1"/>
  <c r="H7" i="1"/>
  <c r="H6" i="1"/>
  <c r="H5" i="1"/>
  <c r="H4" i="1"/>
  <c r="H3" i="1"/>
  <c r="H2" i="1"/>
  <c r="J10" i="1"/>
  <c r="J9" i="1"/>
  <c r="J8" i="1"/>
  <c r="J7" i="1"/>
  <c r="J6" i="1"/>
  <c r="J5" i="1"/>
  <c r="J4" i="1"/>
  <c r="J3" i="1"/>
  <c r="C3" i="1"/>
  <c r="C4" i="1"/>
  <c r="C5" i="1"/>
  <c r="C6" i="1"/>
  <c r="C7" i="1"/>
  <c r="C8" i="1"/>
  <c r="C9" i="1"/>
  <c r="C10" i="1"/>
  <c r="C2" i="1"/>
  <c r="E3" i="1"/>
  <c r="E4" i="1"/>
  <c r="E5" i="1"/>
  <c r="E6" i="1"/>
  <c r="E7" i="1"/>
  <c r="E8" i="1"/>
  <c r="E9" i="1"/>
  <c r="E10" i="1"/>
  <c r="E2" i="1"/>
  <c r="F22" i="1" l="1"/>
  <c r="A22" i="1"/>
  <c r="F11" i="1"/>
</calcChain>
</file>

<file path=xl/sharedStrings.xml><?xml version="1.0" encoding="utf-8"?>
<sst xmlns="http://schemas.openxmlformats.org/spreadsheetml/2006/main" count="101" uniqueCount="47">
  <si>
    <t>A</t>
    <phoneticPr fontId="1" type="noConversion"/>
  </si>
  <si>
    <t>Size</t>
    <phoneticPr fontId="1" type="noConversion"/>
  </si>
  <si>
    <t>Porosity</t>
    <phoneticPr fontId="1" type="noConversion"/>
  </si>
  <si>
    <t>Density</t>
    <phoneticPr fontId="1" type="noConversion"/>
  </si>
  <si>
    <t>Membrane</t>
    <phoneticPr fontId="1" type="noConversion"/>
  </si>
  <si>
    <t>LX</t>
  </si>
  <si>
    <t>PSf</t>
  </si>
  <si>
    <t>PES</t>
  </si>
  <si>
    <t>LogA</t>
    <phoneticPr fontId="1" type="noConversion"/>
  </si>
  <si>
    <t>LogSize</t>
    <phoneticPr fontId="1" type="noConversion"/>
  </si>
  <si>
    <t>LogPor</t>
    <phoneticPr fontId="1" type="noConversion"/>
  </si>
  <si>
    <t>R</t>
    <phoneticPr fontId="1" type="noConversion"/>
  </si>
  <si>
    <t>LogPor</t>
    <phoneticPr fontId="1" type="noConversion"/>
  </si>
  <si>
    <t>800 nm</t>
  </si>
  <si>
    <t>200 nm</t>
  </si>
  <si>
    <t>30 nm</t>
  </si>
  <si>
    <t>50 nm</t>
  </si>
  <si>
    <t>100 nm</t>
  </si>
  <si>
    <t>80 nm</t>
  </si>
  <si>
    <t>Density</t>
    <phoneticPr fontId="1" type="noConversion"/>
  </si>
  <si>
    <t>Logd</t>
    <phoneticPr fontId="1" type="noConversion"/>
  </si>
  <si>
    <t>10s</t>
    <phoneticPr fontId="1" type="noConversion"/>
  </si>
  <si>
    <t>0s</t>
    <phoneticPr fontId="1" type="noConversion"/>
  </si>
  <si>
    <t>10s</t>
    <phoneticPr fontId="1" type="noConversion"/>
  </si>
  <si>
    <t>0s</t>
    <phoneticPr fontId="1" type="noConversion"/>
  </si>
  <si>
    <t>PAN</t>
    <phoneticPr fontId="1" type="noConversion"/>
  </si>
  <si>
    <t>PC-800</t>
    <phoneticPr fontId="1" type="noConversion"/>
  </si>
  <si>
    <t>PC-80</t>
    <phoneticPr fontId="1" type="noConversion"/>
  </si>
  <si>
    <t>PSf</t>
    <phoneticPr fontId="1" type="noConversion"/>
  </si>
  <si>
    <t>PES2</t>
    <phoneticPr fontId="1" type="noConversion"/>
  </si>
  <si>
    <t>LX</t>
    <phoneticPr fontId="1" type="noConversion"/>
  </si>
  <si>
    <t>PES1 (NWf)</t>
    <phoneticPr fontId="1" type="noConversion"/>
  </si>
  <si>
    <t>PAN (NWf)</t>
    <phoneticPr fontId="1" type="noConversion"/>
  </si>
  <si>
    <t>PC-100</t>
    <phoneticPr fontId="1" type="noConversion"/>
  </si>
  <si>
    <t>10^(-2)</t>
    <phoneticPr fontId="1" type="noConversion"/>
  </si>
  <si>
    <t>PC-10</t>
    <phoneticPr fontId="1" type="noConversion"/>
  </si>
  <si>
    <t>Eb</t>
    <phoneticPr fontId="1" type="noConversion"/>
  </si>
  <si>
    <t>Average      V CO2</t>
    <phoneticPr fontId="1" type="noConversion"/>
  </si>
  <si>
    <t>V CO2     (nm)</t>
    <phoneticPr fontId="1" type="noConversion"/>
  </si>
  <si>
    <t>TIC (mole/L)</t>
    <phoneticPr fontId="1" type="noConversion"/>
  </si>
  <si>
    <t>Solution thickness      Q/m2(nm)</t>
    <phoneticPr fontId="1" type="noConversion"/>
  </si>
  <si>
    <t>Area (m2)</t>
    <phoneticPr fontId="1" type="noConversion"/>
  </si>
  <si>
    <t>Net V (mL)</t>
    <phoneticPr fontId="1" type="noConversion"/>
  </si>
  <si>
    <t>Wet (g)</t>
    <phoneticPr fontId="1" type="noConversion"/>
  </si>
  <si>
    <t>Dry (g)</t>
    <phoneticPr fontId="1" type="noConversion"/>
  </si>
  <si>
    <t>Apa</t>
    <phoneticPr fontId="1" type="noConversion"/>
  </si>
  <si>
    <t>LogApa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</si>
</sst>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_);[Red]\(0.00\)"/>
    <numFmt numFmtId="177" formatCode="0_);[Red]\(0\)"/>
    <numFmt numFmtId="178" formatCode="0.0000_);[Red]\(0.0000\)"/>
  </numFmts>
  <fonts count="7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6"/>
      <color theme="1"/>
      <name val="等线"/>
      <family val="2"/>
      <charset val="134"/>
      <scheme val="minor"/>
    </font>
    <font>
      <b/>
      <sz val="16"/>
      <color theme="1"/>
      <name val="等线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2" tint="-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3" fillId="4" borderId="1" xfId="0" applyNumberFormat="1" applyFont="1" applyFill="1" applyBorder="1" applyAlignment="1">
      <alignment horizontal="center" vertical="center"/>
    </xf>
    <xf numFmtId="176" fontId="2" fillId="4" borderId="1" xfId="0" applyNumberFormat="1" applyFont="1" applyFill="1" applyBorder="1" applyAlignment="1">
      <alignment horizontal="center" vertical="center"/>
    </xf>
    <xf numFmtId="176" fontId="2" fillId="4" borderId="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1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4" fillId="2" borderId="0" xfId="0" applyNumberFormat="1" applyFont="1" applyFill="1" applyAlignment="1">
      <alignment horizontal="center" vertical="center"/>
    </xf>
    <xf numFmtId="176" fontId="5" fillId="5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11" fontId="5" fillId="0" borderId="0" xfId="0" applyNumberFormat="1" applyFont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8" fontId="5" fillId="0" borderId="0" xfId="0" applyNumberFormat="1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/>
    </xf>
    <xf numFmtId="177" fontId="4" fillId="5" borderId="0" xfId="0" applyNumberFormat="1" applyFont="1" applyFill="1" applyAlignment="1">
      <alignment horizontal="center" vertical="center"/>
    </xf>
    <xf numFmtId="177" fontId="4" fillId="6" borderId="0" xfId="0" applyNumberFormat="1" applyFont="1" applyFill="1" applyAlignment="1">
      <alignment horizontal="center" vertical="center"/>
    </xf>
    <xf numFmtId="177" fontId="4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3" fillId="3" borderId="0" xfId="0" applyNumberFormat="1" applyFont="1" applyFill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Correlation!$C$2:$C$10</c:f>
              <c:numCache>
                <c:formatCode>0.00_);[Red]\(0.00\)</c:formatCode>
                <c:ptCount val="9"/>
                <c:pt idx="0">
                  <c:v>1.2041199826559248</c:v>
                </c:pt>
                <c:pt idx="1">
                  <c:v>1.4471580313422192</c:v>
                </c:pt>
                <c:pt idx="2">
                  <c:v>1.5440680443502757</c:v>
                </c:pt>
                <c:pt idx="3">
                  <c:v>1.6020599913279623</c:v>
                </c:pt>
                <c:pt idx="4">
                  <c:v>1.8573324964312685</c:v>
                </c:pt>
                <c:pt idx="5">
                  <c:v>2.0253058652647704</c:v>
                </c:pt>
                <c:pt idx="6">
                  <c:v>2.2695129442179165</c:v>
                </c:pt>
                <c:pt idx="7">
                  <c:v>2.4313637641589874</c:v>
                </c:pt>
                <c:pt idx="8">
                  <c:v>2.9493900066449128</c:v>
                </c:pt>
              </c:numCache>
            </c:numRef>
          </c:xVal>
          <c:yVal>
            <c:numRef>
              <c:f>Correlation!$E$2:$E$10</c:f>
              <c:numCache>
                <c:formatCode>0.00_);[Red]\(0.00\)</c:formatCode>
                <c:ptCount val="9"/>
                <c:pt idx="0">
                  <c:v>-5.551732784983137E-2</c:v>
                </c:pt>
                <c:pt idx="1">
                  <c:v>-1.3979400086720375</c:v>
                </c:pt>
                <c:pt idx="2">
                  <c:v>0.33041377334919086</c:v>
                </c:pt>
                <c:pt idx="3">
                  <c:v>-0.79588001734407521</c:v>
                </c:pt>
                <c:pt idx="4">
                  <c:v>-0.65757731917779372</c:v>
                </c:pt>
                <c:pt idx="5">
                  <c:v>-0.17392519729917355</c:v>
                </c:pt>
                <c:pt idx="6">
                  <c:v>2.5305865264770262E-2</c:v>
                </c:pt>
                <c:pt idx="7">
                  <c:v>7.554696139253074E-2</c:v>
                </c:pt>
                <c:pt idx="8">
                  <c:v>1.388988785124714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2F-4EA5-8A2D-B0D2D7054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745096"/>
        <c:axId val="105746736"/>
      </c:scatterChart>
      <c:valAx>
        <c:axId val="105745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;[Red]\(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5746736"/>
        <c:crosses val="autoZero"/>
        <c:crossBetween val="midCat"/>
      </c:valAx>
      <c:valAx>
        <c:axId val="10574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;[Red]\(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5745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Correlation!$H$2:$H$10</c:f>
              <c:numCache>
                <c:formatCode>0.00_);[Red]\(0.00\)</c:formatCode>
                <c:ptCount val="9"/>
                <c:pt idx="0">
                  <c:v>-0.3979400086720376</c:v>
                </c:pt>
                <c:pt idx="1">
                  <c:v>0.3010299956639812</c:v>
                </c:pt>
                <c:pt idx="2">
                  <c:v>0.79239168949825389</c:v>
                </c:pt>
                <c:pt idx="3">
                  <c:v>0.85733249643126852</c:v>
                </c:pt>
                <c:pt idx="4">
                  <c:v>0.93449845124356767</c:v>
                </c:pt>
                <c:pt idx="5">
                  <c:v>0.93449845124356767</c:v>
                </c:pt>
                <c:pt idx="6">
                  <c:v>1.3263358609287514</c:v>
                </c:pt>
                <c:pt idx="7">
                  <c:v>1.3996737214810382</c:v>
                </c:pt>
                <c:pt idx="8">
                  <c:v>1.4955443375464486</c:v>
                </c:pt>
              </c:numCache>
            </c:numRef>
          </c:xVal>
          <c:yVal>
            <c:numRef>
              <c:f>Correlation!$J$2:$J$10</c:f>
              <c:numCache>
                <c:formatCode>0.00_);[Red]\(0.00\)</c:formatCode>
                <c:ptCount val="9"/>
                <c:pt idx="0">
                  <c:v>-1.3979400086720375</c:v>
                </c:pt>
                <c:pt idx="1">
                  <c:v>-0.79588001734407521</c:v>
                </c:pt>
                <c:pt idx="2">
                  <c:v>-5.551732784983137E-2</c:v>
                </c:pt>
                <c:pt idx="3">
                  <c:v>-0.65757731917779372</c:v>
                </c:pt>
                <c:pt idx="4">
                  <c:v>-0.17392519729917355</c:v>
                </c:pt>
                <c:pt idx="5">
                  <c:v>7.554696139253074E-2</c:v>
                </c:pt>
                <c:pt idx="6">
                  <c:v>2.5305865264770262E-2</c:v>
                </c:pt>
                <c:pt idx="7">
                  <c:v>1.388988785124714</c:v>
                </c:pt>
                <c:pt idx="8">
                  <c:v>0.33041377334919086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6F-4152-84A9-09241ADEB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436520"/>
        <c:axId val="751435864"/>
      </c:scatterChart>
      <c:valAx>
        <c:axId val="751436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;[Red]\(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51435864"/>
        <c:crosses val="autoZero"/>
        <c:crossBetween val="midCat"/>
      </c:valAx>
      <c:valAx>
        <c:axId val="751435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;[Red]\(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51436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367394</xdr:colOff>
      <xdr:row>43</xdr:row>
      <xdr:rowOff>240846</xdr:rowOff>
    </xdr:from>
    <xdr:to>
      <xdr:col>14</xdr:col>
      <xdr:colOff>54429</xdr:colOff>
      <xdr:row>54</xdr:row>
      <xdr:rowOff>140153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34018</xdr:colOff>
      <xdr:row>44</xdr:row>
      <xdr:rowOff>118382</xdr:rowOff>
    </xdr:from>
    <xdr:to>
      <xdr:col>8</xdr:col>
      <xdr:colOff>306161</xdr:colOff>
      <xdr:row>55</xdr:row>
      <xdr:rowOff>17689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zoomScale="70" zoomScaleNormal="70" workbookViewId="0">
      <selection activeCell="L10" sqref="L10"/>
    </sheetView>
  </sheetViews>
  <sheetFormatPr defaultRowHeight="20.100000000000001" customHeight="1"/>
  <cols>
    <col min="1" max="1" width="11.625" style="14" customWidth="1"/>
    <col min="2" max="2" width="10.125" style="14" customWidth="1"/>
    <col min="3" max="5" width="10.125" style="17" customWidth="1"/>
    <col min="6" max="7" width="10.125" style="14" customWidth="1"/>
    <col min="8" max="9" width="10.125" style="16" customWidth="1"/>
    <col min="10" max="10" width="10.125" style="15" customWidth="1"/>
    <col min="11" max="12" width="10.125" style="14" customWidth="1"/>
    <col min="13" max="16384" width="9" style="14"/>
  </cols>
  <sheetData>
    <row r="1" spans="1:10" ht="46.5" customHeight="1">
      <c r="A1" s="27" t="s">
        <v>4</v>
      </c>
      <c r="B1" s="28" t="s">
        <v>44</v>
      </c>
      <c r="C1" s="28" t="s">
        <v>43</v>
      </c>
      <c r="D1" s="27" t="s">
        <v>42</v>
      </c>
      <c r="E1" s="27" t="s">
        <v>41</v>
      </c>
      <c r="F1" s="26" t="s">
        <v>40</v>
      </c>
      <c r="G1" s="26" t="s">
        <v>39</v>
      </c>
      <c r="H1" s="25" t="s">
        <v>38</v>
      </c>
      <c r="I1" s="25" t="s">
        <v>37</v>
      </c>
      <c r="J1" s="25" t="s">
        <v>36</v>
      </c>
    </row>
    <row r="2" spans="1:10" ht="20.100000000000001" customHeight="1">
      <c r="A2" s="34" t="s">
        <v>35</v>
      </c>
      <c r="B2" s="17">
        <v>1.2522</v>
      </c>
      <c r="C2" s="17">
        <v>1.2554000000000001</v>
      </c>
      <c r="D2" s="17">
        <f t="shared" ref="D2:D16" si="0">C2-B2</f>
        <v>3.2000000000000917E-3</v>
      </c>
      <c r="E2" s="14">
        <f t="shared" ref="E2:E10" si="1">(0.142/2)^2*3.14159</f>
        <v>1.5836755189999999E-2</v>
      </c>
      <c r="F2" s="16">
        <f t="shared" ref="F2:F16" si="2">D2*10^(-6)/E2*10^(9)</f>
        <v>202.06159415918154</v>
      </c>
      <c r="G2" s="35" t="s">
        <v>34</v>
      </c>
      <c r="H2" s="18">
        <f t="shared" ref="H2:H16" si="3">D2*10^(-6-2+9)/E2*22.4</f>
        <v>45.261797091656661</v>
      </c>
      <c r="I2" s="36">
        <f>AVERAGE(H2:H4)</f>
        <v>41.96145772038944</v>
      </c>
      <c r="J2" s="36">
        <f>STDEV(H2:H4)</f>
        <v>6.977223224721663</v>
      </c>
    </row>
    <row r="3" spans="1:10" ht="20.100000000000001" customHeight="1">
      <c r="A3" s="34"/>
      <c r="B3" s="17">
        <v>1.2585</v>
      </c>
      <c r="C3" s="17">
        <v>1.2618</v>
      </c>
      <c r="D3" s="17">
        <f t="shared" si="0"/>
        <v>3.3000000000000806E-3</v>
      </c>
      <c r="E3" s="14">
        <f t="shared" si="1"/>
        <v>1.5836755189999999E-2</v>
      </c>
      <c r="F3" s="16">
        <f t="shared" si="2"/>
        <v>208.37601897665505</v>
      </c>
      <c r="G3" s="35"/>
      <c r="H3" s="18">
        <f t="shared" si="3"/>
        <v>46.676228250770734</v>
      </c>
      <c r="I3" s="36"/>
      <c r="J3" s="36"/>
    </row>
    <row r="4" spans="1:10" ht="20.100000000000001" customHeight="1">
      <c r="A4" s="34"/>
      <c r="B4" s="17">
        <v>1.2616000000000001</v>
      </c>
      <c r="C4" s="17">
        <v>1.264</v>
      </c>
      <c r="D4" s="17">
        <f t="shared" si="0"/>
        <v>2.3999999999999577E-3</v>
      </c>
      <c r="E4" s="14">
        <f t="shared" si="1"/>
        <v>1.5836755189999999E-2</v>
      </c>
      <c r="F4" s="16">
        <f t="shared" si="2"/>
        <v>151.54619561937915</v>
      </c>
      <c r="G4" s="35"/>
      <c r="H4" s="18">
        <f t="shared" si="3"/>
        <v>33.946347818740925</v>
      </c>
      <c r="I4" s="36"/>
      <c r="J4" s="36"/>
    </row>
    <row r="5" spans="1:10" ht="20.100000000000001" customHeight="1">
      <c r="A5" s="33" t="s">
        <v>33</v>
      </c>
      <c r="B5" s="17">
        <v>1.2994000000000001</v>
      </c>
      <c r="C5" s="17">
        <v>1.3128</v>
      </c>
      <c r="D5" s="17">
        <f t="shared" si="0"/>
        <v>1.3399999999999856E-2</v>
      </c>
      <c r="E5" s="14">
        <f t="shared" si="1"/>
        <v>1.5836755189999999E-2</v>
      </c>
      <c r="F5" s="16">
        <f t="shared" si="2"/>
        <v>846.13292554153929</v>
      </c>
      <c r="G5" s="35"/>
      <c r="H5" s="18">
        <f t="shared" si="3"/>
        <v>189.5337753213048</v>
      </c>
      <c r="I5" s="37">
        <f>AVERAGE(H5:H7)</f>
        <v>180.10423426054535</v>
      </c>
      <c r="J5" s="37">
        <f>STDEV(H5:H7)</f>
        <v>11.777493010053458</v>
      </c>
    </row>
    <row r="6" spans="1:10" ht="20.100000000000001" customHeight="1">
      <c r="A6" s="33"/>
      <c r="B6" s="17">
        <v>1.3070999999999999</v>
      </c>
      <c r="C6" s="17">
        <v>1.3189</v>
      </c>
      <c r="D6" s="17">
        <f t="shared" si="0"/>
        <v>1.1800000000000033E-2</v>
      </c>
      <c r="E6" s="14">
        <f t="shared" si="1"/>
        <v>1.5836755189999999E-2</v>
      </c>
      <c r="F6" s="16">
        <f t="shared" si="2"/>
        <v>745.10212846196259</v>
      </c>
      <c r="G6" s="35"/>
      <c r="H6" s="18">
        <f t="shared" si="3"/>
        <v>166.90287677547963</v>
      </c>
      <c r="I6" s="37"/>
      <c r="J6" s="37"/>
    </row>
    <row r="7" spans="1:10" ht="20.100000000000001" customHeight="1">
      <c r="A7" s="33"/>
      <c r="B7" s="17">
        <v>1.2990999999999999</v>
      </c>
      <c r="C7" s="17">
        <v>1.3121</v>
      </c>
      <c r="D7" s="17">
        <f t="shared" si="0"/>
        <v>1.3000000000000123E-2</v>
      </c>
      <c r="E7" s="14">
        <f t="shared" si="1"/>
        <v>1.5836755189999999E-2</v>
      </c>
      <c r="F7" s="16">
        <f t="shared" si="2"/>
        <v>820.87522627165913</v>
      </c>
      <c r="G7" s="35"/>
      <c r="H7" s="18">
        <f t="shared" si="3"/>
        <v>183.87605068485166</v>
      </c>
      <c r="I7" s="37"/>
      <c r="J7" s="37"/>
    </row>
    <row r="8" spans="1:10" ht="20.100000000000001" customHeight="1">
      <c r="A8" s="32" t="s">
        <v>26</v>
      </c>
      <c r="B8" s="17">
        <v>1.3038000000000001</v>
      </c>
      <c r="C8" s="17">
        <v>1.3226</v>
      </c>
      <c r="D8" s="17">
        <f t="shared" si="0"/>
        <v>1.8799999999999928E-2</v>
      </c>
      <c r="E8" s="14">
        <f t="shared" si="1"/>
        <v>1.5836755189999999E-2</v>
      </c>
      <c r="F8" s="16">
        <f t="shared" si="2"/>
        <v>1187.1118656851529</v>
      </c>
      <c r="G8" s="35"/>
      <c r="H8" s="18">
        <f t="shared" si="3"/>
        <v>265.91305791347423</v>
      </c>
      <c r="I8" s="38">
        <f>AVERAGE(H8:H10)</f>
        <v>230.08080188258123</v>
      </c>
      <c r="J8" s="38">
        <f>STDEV(H8:H10)</f>
        <v>36.070305645394193</v>
      </c>
    </row>
    <row r="9" spans="1:10" ht="20.100000000000001" customHeight="1">
      <c r="A9" s="32"/>
      <c r="B9" s="17">
        <v>1.3180000000000001</v>
      </c>
      <c r="C9" s="17">
        <v>1.3317000000000001</v>
      </c>
      <c r="D9" s="17">
        <f t="shared" si="0"/>
        <v>1.3700000000000045E-2</v>
      </c>
      <c r="E9" s="14">
        <f t="shared" si="1"/>
        <v>1.5836755189999999E-2</v>
      </c>
      <c r="F9" s="16">
        <f t="shared" si="2"/>
        <v>865.07619999397389</v>
      </c>
      <c r="G9" s="35"/>
      <c r="H9" s="18">
        <f t="shared" si="3"/>
        <v>193.77706879865019</v>
      </c>
      <c r="I9" s="38"/>
      <c r="J9" s="38"/>
    </row>
    <row r="10" spans="1:10" ht="20.100000000000001" customHeight="1">
      <c r="A10" s="32"/>
      <c r="B10" s="17">
        <v>1.3131999999999999</v>
      </c>
      <c r="C10" s="17">
        <v>1.3294999999999999</v>
      </c>
      <c r="D10" s="17">
        <f t="shared" si="0"/>
        <v>1.6299999999999981E-2</v>
      </c>
      <c r="E10" s="14">
        <f t="shared" si="1"/>
        <v>1.5836755189999999E-2</v>
      </c>
      <c r="F10" s="16">
        <f t="shared" si="2"/>
        <v>1029.2512452483002</v>
      </c>
      <c r="G10" s="35"/>
      <c r="H10" s="18">
        <f t="shared" si="3"/>
        <v>230.55227893561923</v>
      </c>
      <c r="I10" s="38"/>
      <c r="J10" s="38"/>
    </row>
    <row r="11" spans="1:10" ht="20.100000000000001" customHeight="1">
      <c r="A11" s="31" t="s">
        <v>28</v>
      </c>
      <c r="B11" s="17">
        <v>0.13689999999999999</v>
      </c>
      <c r="C11" s="17">
        <v>0.1411</v>
      </c>
      <c r="D11" s="17">
        <f t="shared" si="0"/>
        <v>4.2000000000000093E-3</v>
      </c>
      <c r="E11" s="14">
        <f>0.11*0.06</f>
        <v>6.6E-3</v>
      </c>
      <c r="F11" s="16">
        <f t="shared" si="2"/>
        <v>636.36363636363774</v>
      </c>
      <c r="G11" s="35"/>
      <c r="H11" s="18">
        <f t="shared" si="3"/>
        <v>142.54545454545485</v>
      </c>
      <c r="I11" s="39">
        <f>AVERAGE(H11:H13)</f>
        <v>118.78787878787888</v>
      </c>
      <c r="J11" s="39">
        <f>STDEV(H11:H13)</f>
        <v>25.623680507585622</v>
      </c>
    </row>
    <row r="12" spans="1:10" ht="20.100000000000001" customHeight="1">
      <c r="A12" s="31"/>
      <c r="B12" s="17">
        <v>0.1143</v>
      </c>
      <c r="C12" s="17">
        <v>0.11700000000000001</v>
      </c>
      <c r="D12" s="17">
        <f t="shared" si="0"/>
        <v>2.7000000000000079E-3</v>
      </c>
      <c r="E12" s="14">
        <f>0.11*0.06</f>
        <v>6.6E-3</v>
      </c>
      <c r="F12" s="16">
        <f t="shared" si="2"/>
        <v>409.0909090909102</v>
      </c>
      <c r="G12" s="35"/>
      <c r="H12" s="18">
        <f t="shared" si="3"/>
        <v>91.63636363636391</v>
      </c>
      <c r="I12" s="39"/>
      <c r="J12" s="39"/>
    </row>
    <row r="13" spans="1:10" ht="20.100000000000001" customHeight="1">
      <c r="A13" s="31"/>
      <c r="B13" s="17">
        <v>0.1303</v>
      </c>
      <c r="C13" s="17">
        <v>0.13389999999999999</v>
      </c>
      <c r="D13" s="17">
        <f t="shared" si="0"/>
        <v>3.5999999999999921E-3</v>
      </c>
      <c r="E13" s="14">
        <f>0.11*0.06</f>
        <v>6.6E-3</v>
      </c>
      <c r="F13" s="16">
        <f t="shared" si="2"/>
        <v>545.45454545454425</v>
      </c>
      <c r="G13" s="35"/>
      <c r="H13" s="18">
        <f t="shared" si="3"/>
        <v>122.1818181818179</v>
      </c>
      <c r="I13" s="39"/>
      <c r="J13" s="39"/>
    </row>
    <row r="14" spans="1:10" ht="20.100000000000001" customHeight="1">
      <c r="A14" s="24" t="s">
        <v>32</v>
      </c>
      <c r="B14" s="17">
        <v>0.72689999999999999</v>
      </c>
      <c r="C14" s="17">
        <v>1.4903999999999999</v>
      </c>
      <c r="D14" s="17">
        <f t="shared" si="0"/>
        <v>0.76349999999999996</v>
      </c>
      <c r="E14" s="14">
        <f>0.045*0.045*3.14159</f>
        <v>6.3617197499999997E-3</v>
      </c>
      <c r="F14" s="16">
        <f t="shared" si="2"/>
        <v>120014.71771842826</v>
      </c>
      <c r="G14" s="23"/>
      <c r="H14" s="18">
        <f t="shared" si="3"/>
        <v>26883.296768927928</v>
      </c>
    </row>
    <row r="15" spans="1:10" ht="20.100000000000001" customHeight="1">
      <c r="A15" s="24" t="s">
        <v>31</v>
      </c>
      <c r="B15" s="17">
        <v>0.73609999999999998</v>
      </c>
      <c r="C15" s="17">
        <v>1.1729000000000001</v>
      </c>
      <c r="D15" s="17">
        <f t="shared" si="0"/>
        <v>0.43680000000000008</v>
      </c>
      <c r="E15" s="14">
        <f>0.11*0.06</f>
        <v>6.6E-3</v>
      </c>
      <c r="F15" s="16">
        <f t="shared" si="2"/>
        <v>66181.818181818191</v>
      </c>
      <c r="G15" s="23"/>
      <c r="H15" s="18">
        <f t="shared" si="3"/>
        <v>14824.727272727272</v>
      </c>
    </row>
    <row r="16" spans="1:10" ht="20.100000000000001" customHeight="1">
      <c r="A16" s="24" t="s">
        <v>29</v>
      </c>
      <c r="B16" s="17">
        <v>0.27560000000000001</v>
      </c>
      <c r="C16" s="17">
        <v>0.879</v>
      </c>
      <c r="D16" s="17">
        <f t="shared" si="0"/>
        <v>0.60339999999999994</v>
      </c>
      <c r="E16" s="14">
        <f>0.11*0.06</f>
        <v>6.6E-3</v>
      </c>
      <c r="F16" s="16">
        <f t="shared" si="2"/>
        <v>91424.242424242402</v>
      </c>
      <c r="G16" s="23"/>
      <c r="H16" s="18">
        <f t="shared" si="3"/>
        <v>20479.0303030303</v>
      </c>
    </row>
    <row r="19" spans="1:12" ht="20.100000000000001" customHeight="1">
      <c r="A19" s="29" t="s">
        <v>30</v>
      </c>
      <c r="B19" s="29"/>
      <c r="C19" s="29" t="s">
        <v>29</v>
      </c>
      <c r="D19" s="29"/>
      <c r="E19" s="29" t="s">
        <v>28</v>
      </c>
      <c r="F19" s="29"/>
      <c r="G19" s="40" t="s">
        <v>27</v>
      </c>
      <c r="H19" s="40"/>
      <c r="I19" s="30" t="s">
        <v>26</v>
      </c>
      <c r="J19" s="30"/>
      <c r="K19" s="30" t="s">
        <v>25</v>
      </c>
      <c r="L19" s="30"/>
    </row>
    <row r="20" spans="1:12" ht="20.100000000000001" customHeight="1">
      <c r="A20" s="22" t="s">
        <v>22</v>
      </c>
      <c r="B20" s="22" t="s">
        <v>21</v>
      </c>
      <c r="C20" s="22" t="s">
        <v>24</v>
      </c>
      <c r="D20" s="22" t="s">
        <v>21</v>
      </c>
      <c r="E20" s="22" t="s">
        <v>22</v>
      </c>
      <c r="F20" s="22" t="s">
        <v>23</v>
      </c>
      <c r="G20" s="22" t="s">
        <v>22</v>
      </c>
      <c r="H20" s="22" t="s">
        <v>21</v>
      </c>
      <c r="I20" s="22" t="s">
        <v>22</v>
      </c>
      <c r="J20" s="22" t="s">
        <v>23</v>
      </c>
      <c r="K20" s="22" t="s">
        <v>22</v>
      </c>
      <c r="L20" s="22" t="s">
        <v>21</v>
      </c>
    </row>
    <row r="21" spans="1:12" ht="20.100000000000001" customHeight="1">
      <c r="A21" s="18"/>
      <c r="C21" s="18">
        <v>52.02</v>
      </c>
      <c r="D21" s="18">
        <v>12.73</v>
      </c>
      <c r="E21" s="18">
        <v>95.29</v>
      </c>
      <c r="F21" s="18">
        <v>89.85</v>
      </c>
      <c r="G21" s="18">
        <v>60.67</v>
      </c>
      <c r="H21" s="18">
        <v>50.02</v>
      </c>
      <c r="I21" s="18">
        <v>76.290000000000006</v>
      </c>
      <c r="J21" s="18">
        <v>69.34</v>
      </c>
      <c r="K21" s="14">
        <v>76.430000000000007</v>
      </c>
      <c r="L21" s="14">
        <v>0</v>
      </c>
    </row>
    <row r="22" spans="1:12" ht="20.100000000000001" customHeight="1">
      <c r="A22" s="18"/>
      <c r="B22" s="18">
        <v>66.59</v>
      </c>
      <c r="C22" s="18">
        <v>47.81</v>
      </c>
      <c r="D22" s="18">
        <v>10.51</v>
      </c>
      <c r="E22" s="18">
        <v>86.18</v>
      </c>
      <c r="F22" s="18">
        <v>85.04</v>
      </c>
      <c r="G22" s="18">
        <v>61.29</v>
      </c>
      <c r="H22" s="18">
        <v>53.21</v>
      </c>
      <c r="I22" s="18">
        <v>77.19</v>
      </c>
      <c r="K22" s="14">
        <v>65.959999999999994</v>
      </c>
      <c r="L22" s="14">
        <v>0</v>
      </c>
    </row>
    <row r="23" spans="1:12" ht="20.100000000000001" customHeight="1">
      <c r="A23" s="18"/>
      <c r="B23" s="18">
        <v>65.77</v>
      </c>
      <c r="C23" s="18">
        <v>51.9</v>
      </c>
      <c r="D23" s="18">
        <v>11.79</v>
      </c>
      <c r="E23" s="18">
        <v>92.62</v>
      </c>
      <c r="F23" s="18">
        <v>92.27</v>
      </c>
      <c r="G23" s="18">
        <v>63.07</v>
      </c>
      <c r="H23" s="18">
        <v>53.24</v>
      </c>
      <c r="I23" s="18">
        <v>78.34</v>
      </c>
      <c r="J23" s="18">
        <v>64.400000000000006</v>
      </c>
      <c r="K23" s="14">
        <v>70.13</v>
      </c>
      <c r="L23" s="14">
        <v>0</v>
      </c>
    </row>
    <row r="24" spans="1:12" ht="20.100000000000001" customHeight="1">
      <c r="A24" s="18"/>
      <c r="B24" s="18">
        <v>70.5</v>
      </c>
      <c r="C24" s="18">
        <v>59.5</v>
      </c>
      <c r="D24" s="18">
        <v>16.28</v>
      </c>
      <c r="E24" s="18">
        <v>92.62</v>
      </c>
      <c r="F24" s="18">
        <v>88.77</v>
      </c>
      <c r="G24" s="18">
        <v>60</v>
      </c>
      <c r="H24" s="18">
        <v>52.09</v>
      </c>
      <c r="I24" s="18">
        <v>84.14</v>
      </c>
      <c r="J24" s="18">
        <v>71.27</v>
      </c>
      <c r="K24" s="14">
        <v>60.79</v>
      </c>
      <c r="L24" s="14">
        <v>0</v>
      </c>
    </row>
    <row r="25" spans="1:12" ht="20.100000000000001" customHeight="1">
      <c r="A25" s="18"/>
      <c r="B25" s="18">
        <v>61.63</v>
      </c>
      <c r="C25" s="18">
        <v>56.88</v>
      </c>
      <c r="D25" s="18">
        <v>17.239999999999998</v>
      </c>
      <c r="E25" s="18">
        <v>90.25</v>
      </c>
      <c r="F25" s="18">
        <v>87.01</v>
      </c>
      <c r="G25" s="18">
        <v>64.34</v>
      </c>
      <c r="H25" s="18">
        <v>56.47</v>
      </c>
      <c r="I25" s="18">
        <v>81.98</v>
      </c>
      <c r="J25" s="18">
        <v>69.73</v>
      </c>
      <c r="K25" s="14">
        <v>67.45</v>
      </c>
      <c r="L25" s="14">
        <v>0</v>
      </c>
    </row>
    <row r="26" spans="1:12" ht="20.100000000000001" customHeight="1">
      <c r="A26" s="18">
        <v>80.39</v>
      </c>
      <c r="B26" s="18">
        <v>68.45</v>
      </c>
      <c r="C26" s="18">
        <v>55.1</v>
      </c>
      <c r="D26" s="18">
        <v>13.62</v>
      </c>
      <c r="E26" s="18">
        <v>86.15</v>
      </c>
      <c r="F26" s="18">
        <v>84.6</v>
      </c>
      <c r="G26" s="18">
        <v>62.73</v>
      </c>
      <c r="H26" s="18">
        <v>51.57</v>
      </c>
      <c r="I26" s="18">
        <v>81.819999999999993</v>
      </c>
      <c r="J26" s="18">
        <v>71.88</v>
      </c>
      <c r="K26" s="14">
        <v>65.989999999999995</v>
      </c>
      <c r="L26" s="14">
        <v>0</v>
      </c>
    </row>
    <row r="27" spans="1:12" ht="20.100000000000001" customHeight="1">
      <c r="A27" s="18">
        <v>79.400000000000006</v>
      </c>
      <c r="B27" s="18">
        <v>69.290000000000006</v>
      </c>
      <c r="C27" s="18">
        <v>51.37</v>
      </c>
      <c r="E27" s="18">
        <v>84.97</v>
      </c>
      <c r="F27" s="18">
        <v>83.57</v>
      </c>
      <c r="G27" s="18"/>
      <c r="H27" s="18"/>
    </row>
    <row r="28" spans="1:12" ht="20.100000000000001" customHeight="1">
      <c r="A28" s="18">
        <v>75.349999999999994</v>
      </c>
      <c r="B28" s="18">
        <v>63.09</v>
      </c>
      <c r="C28" s="18">
        <v>54.8</v>
      </c>
      <c r="E28" s="18">
        <v>90.57</v>
      </c>
      <c r="F28" s="18">
        <v>86.79</v>
      </c>
      <c r="G28" s="18"/>
      <c r="H28" s="18"/>
      <c r="I28" s="18"/>
      <c r="J28" s="18"/>
    </row>
    <row r="29" spans="1:12" ht="20.100000000000001" customHeight="1">
      <c r="A29" s="18">
        <v>70.239999999999995</v>
      </c>
      <c r="B29" s="18">
        <v>62.56</v>
      </c>
      <c r="C29" s="18"/>
      <c r="D29" s="18"/>
      <c r="E29" s="18"/>
      <c r="F29" s="18"/>
      <c r="G29" s="18"/>
      <c r="H29" s="18"/>
      <c r="I29" s="18"/>
      <c r="J29" s="18"/>
    </row>
    <row r="30" spans="1:12" ht="20.100000000000001" customHeight="1">
      <c r="A30" s="18">
        <v>74.260000000000005</v>
      </c>
      <c r="B30" s="18">
        <v>63.7</v>
      </c>
      <c r="C30" s="18"/>
      <c r="D30" s="18"/>
      <c r="E30" s="18"/>
      <c r="F30" s="18"/>
      <c r="G30" s="18"/>
      <c r="H30" s="18"/>
      <c r="I30" s="18"/>
      <c r="J30" s="18"/>
    </row>
    <row r="31" spans="1:12" ht="20.100000000000001" customHeight="1">
      <c r="A31" s="18">
        <v>86.71</v>
      </c>
      <c r="B31" s="18">
        <v>70.650000000000006</v>
      </c>
      <c r="C31" s="18"/>
      <c r="D31" s="18"/>
      <c r="E31" s="18"/>
      <c r="F31" s="18"/>
      <c r="G31" s="18"/>
      <c r="H31" s="18"/>
      <c r="I31" s="18"/>
      <c r="J31" s="18"/>
    </row>
    <row r="32" spans="1:12" ht="20.100000000000001" customHeight="1">
      <c r="A32" s="20">
        <f>AVERAGE(A26:A31)</f>
        <v>77.724999999999994</v>
      </c>
      <c r="B32" s="20">
        <f t="shared" ref="B32:L32" si="4">AVERAGE(B22:B31)</f>
        <v>66.223000000000013</v>
      </c>
      <c r="C32" s="20">
        <f t="shared" si="4"/>
        <v>53.908571428571427</v>
      </c>
      <c r="D32" s="20">
        <f t="shared" si="4"/>
        <v>13.888</v>
      </c>
      <c r="E32" s="20">
        <f t="shared" si="4"/>
        <v>89.051428571428588</v>
      </c>
      <c r="F32" s="20">
        <f t="shared" si="4"/>
        <v>86.864285714285714</v>
      </c>
      <c r="G32" s="20">
        <f t="shared" si="4"/>
        <v>62.286000000000001</v>
      </c>
      <c r="H32" s="20">
        <f t="shared" si="4"/>
        <v>53.31600000000001</v>
      </c>
      <c r="I32" s="20">
        <f t="shared" si="4"/>
        <v>80.694000000000003</v>
      </c>
      <c r="J32" s="20">
        <f t="shared" si="4"/>
        <v>69.320000000000007</v>
      </c>
      <c r="K32" s="20">
        <f t="shared" si="4"/>
        <v>66.063999999999993</v>
      </c>
      <c r="L32" s="20">
        <f t="shared" si="4"/>
        <v>0</v>
      </c>
    </row>
    <row r="33" spans="1:12" ht="20.100000000000001" customHeight="1">
      <c r="A33" s="19">
        <f>STDEV(A26:A31)</f>
        <v>5.7325413212640681</v>
      </c>
      <c r="B33" s="19">
        <f t="shared" ref="B33:L33" si="5">STDEV(B22:B31)</f>
        <v>3.387746055024393</v>
      </c>
      <c r="C33" s="19">
        <f t="shared" si="5"/>
        <v>3.8725290124647169</v>
      </c>
      <c r="D33" s="19">
        <f t="shared" si="5"/>
        <v>2.8653917707706245</v>
      </c>
      <c r="E33" s="19">
        <f t="shared" si="5"/>
        <v>3.2283506034889728</v>
      </c>
      <c r="F33" s="19">
        <f t="shared" si="5"/>
        <v>2.9492250798181834</v>
      </c>
      <c r="G33" s="19">
        <f t="shared" si="5"/>
        <v>1.6769406668096529</v>
      </c>
      <c r="H33" s="19">
        <f t="shared" si="5"/>
        <v>1.9050144356408421</v>
      </c>
      <c r="I33" s="19">
        <f t="shared" si="5"/>
        <v>2.8555174662397005</v>
      </c>
      <c r="J33" s="19">
        <f t="shared" si="5"/>
        <v>3.402479488059647</v>
      </c>
      <c r="K33" s="19">
        <f t="shared" si="5"/>
        <v>3.4016437203211032</v>
      </c>
      <c r="L33" s="19">
        <f t="shared" si="5"/>
        <v>0</v>
      </c>
    </row>
    <row r="34" spans="1:12" ht="20.100000000000001" customHeight="1">
      <c r="A34" s="18"/>
      <c r="B34" s="18">
        <v>84.17</v>
      </c>
      <c r="C34" s="18"/>
      <c r="D34" s="18">
        <v>0</v>
      </c>
      <c r="E34" s="18"/>
      <c r="F34" s="18"/>
      <c r="G34" s="18"/>
      <c r="H34" s="18"/>
      <c r="I34" s="18">
        <v>92.43</v>
      </c>
      <c r="J34" s="18">
        <v>61.48</v>
      </c>
    </row>
    <row r="35" spans="1:12" ht="20.100000000000001" customHeight="1">
      <c r="A35" s="18"/>
      <c r="B35" s="18"/>
      <c r="C35" s="18"/>
      <c r="D35" s="18">
        <v>8.8000000000000007</v>
      </c>
      <c r="E35" s="18"/>
      <c r="F35" s="18"/>
      <c r="G35" s="18"/>
      <c r="J35" s="18">
        <v>78.98</v>
      </c>
    </row>
    <row r="36" spans="1:12" ht="20.100000000000001" customHeight="1">
      <c r="J36" s="18"/>
    </row>
    <row r="37" spans="1:12" ht="20.100000000000001" customHeight="1">
      <c r="J37" s="18"/>
    </row>
    <row r="38" spans="1:12" ht="20.100000000000001" customHeight="1">
      <c r="A38" s="14">
        <v>72.099999999999994</v>
      </c>
      <c r="B38" s="14">
        <v>70.099999999999994</v>
      </c>
      <c r="J38" s="18"/>
    </row>
    <row r="39" spans="1:12" ht="20.100000000000001" customHeight="1">
      <c r="A39" s="14">
        <v>77.8</v>
      </c>
      <c r="B39" s="14">
        <v>75.7</v>
      </c>
      <c r="J39" s="18"/>
    </row>
    <row r="40" spans="1:12" ht="20.100000000000001" customHeight="1">
      <c r="A40" s="14">
        <v>67.3</v>
      </c>
      <c r="B40" s="14">
        <v>61.9</v>
      </c>
      <c r="J40" s="18"/>
    </row>
    <row r="41" spans="1:12" ht="20.100000000000001" customHeight="1">
      <c r="A41" s="14">
        <v>62.29</v>
      </c>
      <c r="B41" s="14">
        <v>53.22</v>
      </c>
      <c r="J41" s="18"/>
    </row>
    <row r="42" spans="1:12" ht="20.100000000000001" customHeight="1">
      <c r="A42" s="14">
        <v>67.5</v>
      </c>
      <c r="B42" s="14">
        <v>60.4</v>
      </c>
      <c r="J42" s="18"/>
    </row>
    <row r="43" spans="1:12" ht="20.100000000000001" customHeight="1">
      <c r="A43" s="14">
        <v>73.8</v>
      </c>
      <c r="B43" s="14">
        <v>59.8</v>
      </c>
      <c r="J43" s="18"/>
    </row>
    <row r="44" spans="1:12" ht="20.100000000000001" customHeight="1">
      <c r="A44" s="14">
        <v>80.69</v>
      </c>
      <c r="B44" s="14">
        <v>69.319999999999993</v>
      </c>
      <c r="J44" s="18"/>
    </row>
    <row r="45" spans="1:12" ht="20.100000000000001" customHeight="1">
      <c r="A45" s="14">
        <v>93.5</v>
      </c>
      <c r="B45" s="14">
        <v>87</v>
      </c>
      <c r="J45" s="18"/>
    </row>
    <row r="46" spans="1:12" ht="20.100000000000001" customHeight="1">
      <c r="A46" s="14">
        <v>77.73</v>
      </c>
      <c r="B46" s="14">
        <v>66.22</v>
      </c>
      <c r="J46" s="18"/>
    </row>
    <row r="47" spans="1:12" ht="20.100000000000001" customHeight="1">
      <c r="A47" s="14">
        <v>89.05</v>
      </c>
      <c r="B47" s="14">
        <v>86.86</v>
      </c>
      <c r="J47" s="18"/>
    </row>
    <row r="48" spans="1:12" ht="20.100000000000001" customHeight="1">
      <c r="A48" s="21">
        <v>53.91</v>
      </c>
      <c r="B48" s="21">
        <v>13.89</v>
      </c>
      <c r="J48" s="18"/>
    </row>
    <row r="49" spans="1:10" ht="20.100000000000001" customHeight="1">
      <c r="A49" s="21">
        <v>66.06</v>
      </c>
      <c r="B49" s="21">
        <v>0</v>
      </c>
      <c r="J49" s="18"/>
    </row>
    <row r="50" spans="1:10" ht="20.100000000000001" customHeight="1">
      <c r="A50" s="20">
        <f>AVERAGE(A38:A47)</f>
        <v>76.176000000000002</v>
      </c>
      <c r="B50" s="20">
        <f>AVERAGE(B38:B47)</f>
        <v>69.052000000000007</v>
      </c>
      <c r="J50" s="18"/>
    </row>
    <row r="51" spans="1:10" ht="20.100000000000001" customHeight="1">
      <c r="A51" s="19">
        <f>STDEV(A38:A47)</f>
        <v>9.7776720701356457</v>
      </c>
      <c r="B51" s="19">
        <f>STDEV(B38:B47)</f>
        <v>11.327948524678959</v>
      </c>
      <c r="J51" s="18"/>
    </row>
    <row r="52" spans="1:10" ht="20.100000000000001" customHeight="1">
      <c r="J52" s="18"/>
    </row>
  </sheetData>
  <mergeCells count="19">
    <mergeCell ref="J2:J4"/>
    <mergeCell ref="J5:J7"/>
    <mergeCell ref="J8:J10"/>
    <mergeCell ref="J11:J13"/>
    <mergeCell ref="C19:D19"/>
    <mergeCell ref="G19:H19"/>
    <mergeCell ref="I19:J19"/>
    <mergeCell ref="A5:A7"/>
    <mergeCell ref="A2:A4"/>
    <mergeCell ref="G2:G13"/>
    <mergeCell ref="I2:I4"/>
    <mergeCell ref="I5:I7"/>
    <mergeCell ref="I8:I10"/>
    <mergeCell ref="I11:I13"/>
    <mergeCell ref="A19:B19"/>
    <mergeCell ref="E19:F19"/>
    <mergeCell ref="K19:L19"/>
    <mergeCell ref="A11:A13"/>
    <mergeCell ref="A8:A10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zoomScale="70" zoomScaleNormal="70" workbookViewId="0">
      <selection activeCell="I40" sqref="I39:I40"/>
    </sheetView>
  </sheetViews>
  <sheetFormatPr defaultRowHeight="20.25"/>
  <cols>
    <col min="1" max="1" width="15.5" style="1" customWidth="1"/>
    <col min="2" max="2" width="9" style="1"/>
    <col min="3" max="3" width="10.875" style="3" customWidth="1"/>
    <col min="4" max="4" width="9.125" style="1" customWidth="1"/>
    <col min="5" max="5" width="9.125" style="3" customWidth="1"/>
    <col min="6" max="6" width="15.5" style="1" customWidth="1"/>
    <col min="7" max="7" width="11.75" style="7" customWidth="1"/>
    <col min="8" max="8" width="10.875" style="8" customWidth="1"/>
    <col min="9" max="9" width="9.125" style="1" customWidth="1"/>
    <col min="10" max="10" width="9.125" style="3" customWidth="1"/>
    <col min="11" max="11" width="15.5" style="1" customWidth="1"/>
    <col min="12" max="12" width="10.875" style="1" customWidth="1"/>
    <col min="13" max="13" width="10.375" style="8" customWidth="1"/>
    <col min="14" max="14" width="9.125" style="1" customWidth="1"/>
    <col min="15" max="15" width="9.125" style="3" customWidth="1"/>
    <col min="16" max="16384" width="9" style="1"/>
  </cols>
  <sheetData>
    <row r="1" spans="1:15" s="2" customFormat="1">
      <c r="A1" s="5" t="s">
        <v>4</v>
      </c>
      <c r="B1" s="5" t="s">
        <v>1</v>
      </c>
      <c r="C1" s="6" t="s">
        <v>9</v>
      </c>
      <c r="D1" s="5" t="s">
        <v>0</v>
      </c>
      <c r="E1" s="9" t="s">
        <v>8</v>
      </c>
      <c r="F1" s="4" t="s">
        <v>4</v>
      </c>
      <c r="G1" s="5" t="s">
        <v>2</v>
      </c>
      <c r="H1" s="6" t="s">
        <v>10</v>
      </c>
      <c r="I1" s="4" t="s">
        <v>0</v>
      </c>
      <c r="J1" s="9" t="s">
        <v>8</v>
      </c>
      <c r="K1" s="4" t="s">
        <v>4</v>
      </c>
      <c r="L1" s="4" t="s">
        <v>3</v>
      </c>
      <c r="M1" s="6" t="s">
        <v>20</v>
      </c>
      <c r="N1" s="4" t="s">
        <v>0</v>
      </c>
      <c r="O1" s="9" t="s">
        <v>8</v>
      </c>
    </row>
    <row r="2" spans="1:15">
      <c r="A2" s="7" t="s">
        <v>5</v>
      </c>
      <c r="B2" s="7">
        <v>16</v>
      </c>
      <c r="C2" s="8">
        <f>LOG10(B2)</f>
        <v>1.2041199826559248</v>
      </c>
      <c r="D2" s="7">
        <v>0.88</v>
      </c>
      <c r="E2" s="10">
        <f>LOG10(D2)</f>
        <v>-5.551732784983137E-2</v>
      </c>
      <c r="F2" s="1">
        <v>30</v>
      </c>
      <c r="G2" s="7">
        <v>0.4</v>
      </c>
      <c r="H2" s="8">
        <f>LOG10(G2)</f>
        <v>-0.3979400086720376</v>
      </c>
      <c r="I2" s="1">
        <v>0.04</v>
      </c>
      <c r="J2" s="10">
        <f>LOG10(I2)</f>
        <v>-1.3979400086720375</v>
      </c>
      <c r="K2" s="1" t="s">
        <v>13</v>
      </c>
      <c r="L2" s="1">
        <v>1</v>
      </c>
      <c r="M2" s="13"/>
      <c r="N2" s="1">
        <v>24.49</v>
      </c>
      <c r="O2" s="10">
        <f>LOG10(N2)</f>
        <v>1.388988785124714</v>
      </c>
    </row>
    <row r="3" spans="1:15">
      <c r="A3" s="7">
        <v>30</v>
      </c>
      <c r="B3" s="7">
        <v>28</v>
      </c>
      <c r="C3" s="8">
        <f t="shared" ref="C3:C10" si="0">LOG10(B3)</f>
        <v>1.4471580313422192</v>
      </c>
      <c r="D3" s="7">
        <v>0.04</v>
      </c>
      <c r="E3" s="10">
        <f t="shared" ref="E3:E10" si="1">LOG10(D3)</f>
        <v>-1.3979400086720375</v>
      </c>
      <c r="F3" s="1">
        <v>50</v>
      </c>
      <c r="G3" s="7">
        <v>2</v>
      </c>
      <c r="H3" s="8">
        <f t="shared" ref="H3:H10" si="2">LOG10(G3)</f>
        <v>0.3010299956639812</v>
      </c>
      <c r="I3" s="1">
        <v>0.16</v>
      </c>
      <c r="J3" s="10">
        <f t="shared" ref="J3:J10" si="3">LOG10(I3)</f>
        <v>-0.79588001734407521</v>
      </c>
      <c r="K3" s="1" t="s">
        <v>14</v>
      </c>
      <c r="L3" s="1">
        <v>3</v>
      </c>
      <c r="M3" s="13"/>
      <c r="N3" s="1">
        <v>1.19</v>
      </c>
      <c r="O3" s="10">
        <f t="shared" ref="O3:O10" si="4">LOG10(N3)</f>
        <v>7.554696139253074E-2</v>
      </c>
    </row>
    <row r="4" spans="1:15">
      <c r="A4" s="7" t="s">
        <v>6</v>
      </c>
      <c r="B4" s="7">
        <v>35</v>
      </c>
      <c r="C4" s="8">
        <f t="shared" si="0"/>
        <v>1.5440680443502757</v>
      </c>
      <c r="D4" s="7">
        <v>2.14</v>
      </c>
      <c r="E4" s="10">
        <f t="shared" si="1"/>
        <v>0.33041377334919086</v>
      </c>
      <c r="F4" s="1" t="s">
        <v>5</v>
      </c>
      <c r="G4" s="7">
        <v>6.2</v>
      </c>
      <c r="H4" s="8">
        <f t="shared" si="2"/>
        <v>0.79239168949825389</v>
      </c>
      <c r="I4" s="1">
        <v>0.88</v>
      </c>
      <c r="J4" s="10">
        <f t="shared" si="3"/>
        <v>-5.551732784983137E-2</v>
      </c>
      <c r="K4" s="1" t="s">
        <v>15</v>
      </c>
      <c r="L4" s="1">
        <v>5</v>
      </c>
      <c r="M4" s="13"/>
      <c r="N4" s="1">
        <v>0.04</v>
      </c>
      <c r="O4" s="10">
        <f t="shared" si="4"/>
        <v>-1.3979400086720375</v>
      </c>
    </row>
    <row r="5" spans="1:15">
      <c r="A5" s="7">
        <v>50</v>
      </c>
      <c r="B5" s="7">
        <v>40</v>
      </c>
      <c r="C5" s="8">
        <f t="shared" si="0"/>
        <v>1.6020599913279623</v>
      </c>
      <c r="D5" s="7">
        <v>0.16</v>
      </c>
      <c r="E5" s="10">
        <f t="shared" si="1"/>
        <v>-0.79588001734407521</v>
      </c>
      <c r="F5" s="1">
        <v>80</v>
      </c>
      <c r="G5" s="7">
        <v>7.2</v>
      </c>
      <c r="H5" s="8">
        <f t="shared" si="2"/>
        <v>0.85733249643126852</v>
      </c>
      <c r="I5" s="1">
        <v>0.22</v>
      </c>
      <c r="J5" s="10">
        <f t="shared" si="3"/>
        <v>-0.65757731917779372</v>
      </c>
      <c r="K5" s="1" t="s">
        <v>7</v>
      </c>
      <c r="L5" s="1">
        <v>8</v>
      </c>
      <c r="M5" s="13"/>
      <c r="N5" s="1">
        <v>1.06</v>
      </c>
      <c r="O5" s="10">
        <f t="shared" si="4"/>
        <v>2.5305865264770262E-2</v>
      </c>
    </row>
    <row r="6" spans="1:15">
      <c r="A6" s="7">
        <v>80</v>
      </c>
      <c r="B6" s="7">
        <v>72</v>
      </c>
      <c r="C6" s="8">
        <f t="shared" si="0"/>
        <v>1.8573324964312685</v>
      </c>
      <c r="D6" s="7">
        <v>0.22</v>
      </c>
      <c r="E6" s="10">
        <f t="shared" si="1"/>
        <v>-0.65757731917779372</v>
      </c>
      <c r="F6" s="1">
        <v>100</v>
      </c>
      <c r="G6" s="7">
        <v>8.6</v>
      </c>
      <c r="H6" s="8">
        <f t="shared" si="2"/>
        <v>0.93449845124356767</v>
      </c>
      <c r="I6" s="1">
        <v>0.67</v>
      </c>
      <c r="J6" s="10">
        <f t="shared" si="3"/>
        <v>-0.17392519729917355</v>
      </c>
      <c r="K6" s="1" t="s">
        <v>16</v>
      </c>
      <c r="L6" s="1">
        <v>10</v>
      </c>
      <c r="M6" s="13"/>
      <c r="N6" s="1">
        <v>0.16</v>
      </c>
      <c r="O6" s="10">
        <f t="shared" si="4"/>
        <v>-0.79588001734407521</v>
      </c>
    </row>
    <row r="7" spans="1:15">
      <c r="A7" s="7">
        <v>100</v>
      </c>
      <c r="B7" s="7">
        <v>106</v>
      </c>
      <c r="C7" s="8">
        <f t="shared" si="0"/>
        <v>2.0253058652647704</v>
      </c>
      <c r="D7" s="7">
        <v>0.67</v>
      </c>
      <c r="E7" s="10">
        <f t="shared" si="1"/>
        <v>-0.17392519729917355</v>
      </c>
      <c r="F7" s="1">
        <v>200</v>
      </c>
      <c r="G7" s="7">
        <v>8.6</v>
      </c>
      <c r="H7" s="8">
        <f t="shared" si="2"/>
        <v>0.93449845124356767</v>
      </c>
      <c r="I7" s="1">
        <v>1.19</v>
      </c>
      <c r="J7" s="10">
        <f t="shared" si="3"/>
        <v>7.554696139253074E-2</v>
      </c>
      <c r="K7" s="1" t="s">
        <v>17</v>
      </c>
      <c r="L7" s="1">
        <v>11</v>
      </c>
      <c r="M7" s="13"/>
      <c r="N7" s="1">
        <v>0.67</v>
      </c>
      <c r="O7" s="10">
        <f t="shared" si="4"/>
        <v>-0.17392519729917355</v>
      </c>
    </row>
    <row r="8" spans="1:15">
      <c r="A8" s="7" t="s">
        <v>7</v>
      </c>
      <c r="B8" s="7">
        <v>186</v>
      </c>
      <c r="C8" s="8">
        <f t="shared" si="0"/>
        <v>2.2695129442179165</v>
      </c>
      <c r="D8" s="7">
        <v>1.06</v>
      </c>
      <c r="E8" s="10">
        <f t="shared" si="1"/>
        <v>2.5305865264770262E-2</v>
      </c>
      <c r="F8" s="1" t="s">
        <v>7</v>
      </c>
      <c r="G8" s="7">
        <v>21.2</v>
      </c>
      <c r="H8" s="8">
        <f t="shared" si="2"/>
        <v>1.3263358609287514</v>
      </c>
      <c r="I8" s="1">
        <v>1.06</v>
      </c>
      <c r="J8" s="10">
        <f t="shared" si="3"/>
        <v>2.5305865264770262E-2</v>
      </c>
      <c r="K8" s="1" t="s">
        <v>18</v>
      </c>
      <c r="L8" s="1">
        <v>14</v>
      </c>
      <c r="M8" s="13"/>
      <c r="N8" s="1">
        <v>0.22</v>
      </c>
      <c r="O8" s="10">
        <f t="shared" si="4"/>
        <v>-0.65757731917779372</v>
      </c>
    </row>
    <row r="9" spans="1:15">
      <c r="A9" s="7">
        <v>200</v>
      </c>
      <c r="B9" s="7">
        <v>270</v>
      </c>
      <c r="C9" s="8">
        <f t="shared" si="0"/>
        <v>2.4313637641589874</v>
      </c>
      <c r="D9" s="7">
        <v>1.19</v>
      </c>
      <c r="E9" s="10">
        <f t="shared" si="1"/>
        <v>7.554696139253074E-2</v>
      </c>
      <c r="F9" s="1">
        <v>800</v>
      </c>
      <c r="G9" s="7">
        <v>25.1</v>
      </c>
      <c r="H9" s="8">
        <f t="shared" si="2"/>
        <v>1.3996737214810382</v>
      </c>
      <c r="I9" s="1">
        <v>24.49</v>
      </c>
      <c r="J9" s="10">
        <f t="shared" si="3"/>
        <v>1.388988785124714</v>
      </c>
      <c r="K9" s="1" t="s">
        <v>5</v>
      </c>
      <c r="L9" s="1">
        <v>307</v>
      </c>
      <c r="M9" s="13"/>
      <c r="N9" s="1">
        <v>0.88</v>
      </c>
      <c r="O9" s="10">
        <f t="shared" si="4"/>
        <v>-5.551732784983137E-2</v>
      </c>
    </row>
    <row r="10" spans="1:15">
      <c r="A10" s="7">
        <v>800</v>
      </c>
      <c r="B10" s="7">
        <v>890</v>
      </c>
      <c r="C10" s="8">
        <f t="shared" si="0"/>
        <v>2.9493900066449128</v>
      </c>
      <c r="D10" s="7">
        <v>24.49</v>
      </c>
      <c r="E10" s="10">
        <f t="shared" si="1"/>
        <v>1.388988785124714</v>
      </c>
      <c r="F10" s="1" t="s">
        <v>6</v>
      </c>
      <c r="G10" s="7">
        <v>31.3</v>
      </c>
      <c r="H10" s="8">
        <f t="shared" si="2"/>
        <v>1.4955443375464486</v>
      </c>
      <c r="I10" s="1">
        <v>2.14</v>
      </c>
      <c r="J10" s="10">
        <f t="shared" si="3"/>
        <v>0.33041377334919086</v>
      </c>
      <c r="K10" s="1" t="s">
        <v>6</v>
      </c>
      <c r="L10" s="1">
        <v>325</v>
      </c>
      <c r="M10" s="13"/>
      <c r="N10" s="1">
        <v>2.14</v>
      </c>
      <c r="O10" s="10">
        <f t="shared" si="4"/>
        <v>0.33041377334919086</v>
      </c>
    </row>
    <row r="11" spans="1:15">
      <c r="A11" s="41">
        <f>CORREL(E2:E10,C2:C10)</f>
        <v>0.67481319096949766</v>
      </c>
      <c r="B11" s="41"/>
      <c r="C11" s="41"/>
      <c r="D11" s="41"/>
      <c r="E11" s="42"/>
      <c r="F11" s="41">
        <f>CORREL(J2:J10,H2:H10)</f>
        <v>0.8477451959872675</v>
      </c>
      <c r="G11" s="41"/>
      <c r="H11" s="41"/>
      <c r="I11" s="41"/>
      <c r="J11" s="42"/>
      <c r="K11" s="41">
        <f>CORREL(O2:O10,L2:L10)</f>
        <v>0.18943205369724031</v>
      </c>
      <c r="L11" s="41"/>
      <c r="M11" s="41"/>
      <c r="N11" s="41"/>
      <c r="O11" s="42"/>
    </row>
    <row r="12" spans="1:15">
      <c r="A12" s="5" t="s">
        <v>4</v>
      </c>
      <c r="B12" s="5" t="s">
        <v>1</v>
      </c>
      <c r="C12" s="6" t="s">
        <v>9</v>
      </c>
      <c r="D12" s="5" t="s">
        <v>11</v>
      </c>
      <c r="E12" s="11"/>
      <c r="F12" s="5" t="s">
        <v>4</v>
      </c>
      <c r="G12" s="5" t="s">
        <v>1</v>
      </c>
      <c r="H12" s="6" t="s">
        <v>12</v>
      </c>
      <c r="I12" s="5" t="s">
        <v>11</v>
      </c>
      <c r="J12" s="11"/>
      <c r="K12" s="5" t="s">
        <v>4</v>
      </c>
      <c r="L12" s="5" t="s">
        <v>19</v>
      </c>
      <c r="M12" s="6" t="s">
        <v>20</v>
      </c>
      <c r="N12" s="5" t="s">
        <v>11</v>
      </c>
      <c r="O12" s="11"/>
    </row>
    <row r="13" spans="1:15">
      <c r="A13" s="7" t="s">
        <v>5</v>
      </c>
      <c r="B13" s="7">
        <v>16</v>
      </c>
      <c r="C13" s="8">
        <f>LOG10(B13)</f>
        <v>1.2041199826559248</v>
      </c>
      <c r="D13" s="7">
        <v>0.80300000000000005</v>
      </c>
      <c r="E13" s="12"/>
      <c r="F13" s="1">
        <v>30</v>
      </c>
      <c r="G13" s="7">
        <v>0.4</v>
      </c>
      <c r="H13" s="8">
        <f>LOG10(G13)</f>
        <v>-0.3979400086720376</v>
      </c>
      <c r="I13" s="1">
        <v>0.60199999999999998</v>
      </c>
      <c r="J13" s="12"/>
      <c r="K13" s="1" t="s">
        <v>13</v>
      </c>
      <c r="L13" s="1">
        <v>1</v>
      </c>
      <c r="M13" s="8">
        <f>LOG10(L13)</f>
        <v>0</v>
      </c>
      <c r="N13" s="1">
        <v>7.8E-2</v>
      </c>
      <c r="O13" s="12"/>
    </row>
    <row r="14" spans="1:15">
      <c r="A14" s="7">
        <v>30</v>
      </c>
      <c r="B14" s="7">
        <v>28</v>
      </c>
      <c r="C14" s="8">
        <f t="shared" ref="C14:C21" si="5">LOG10(B14)</f>
        <v>1.4471580313422192</v>
      </c>
      <c r="D14" s="7">
        <v>0.60199999999999998</v>
      </c>
      <c r="E14" s="12"/>
      <c r="F14" s="1">
        <v>50</v>
      </c>
      <c r="G14" s="7">
        <v>2</v>
      </c>
      <c r="H14" s="8">
        <f t="shared" ref="H14:H21" si="6">LOG10(G14)</f>
        <v>0.3010299956639812</v>
      </c>
      <c r="I14" s="1">
        <v>0.58099999999999996</v>
      </c>
      <c r="J14" s="12"/>
      <c r="K14" s="1" t="s">
        <v>14</v>
      </c>
      <c r="L14" s="1">
        <v>3</v>
      </c>
      <c r="M14" s="8">
        <f t="shared" ref="M14:M21" si="7">LOG10(L14)</f>
        <v>0.47712125471966244</v>
      </c>
      <c r="N14" s="1">
        <v>0.48599999999999999</v>
      </c>
      <c r="O14" s="12"/>
    </row>
    <row r="15" spans="1:15">
      <c r="A15" s="7" t="s">
        <v>6</v>
      </c>
      <c r="B15" s="7">
        <v>35</v>
      </c>
      <c r="C15" s="8">
        <f t="shared" si="5"/>
        <v>1.5440680443502757</v>
      </c>
      <c r="D15" s="7">
        <v>0.98299999999999998</v>
      </c>
      <c r="E15" s="12"/>
      <c r="F15" s="1" t="s">
        <v>5</v>
      </c>
      <c r="G15" s="7">
        <v>6.2</v>
      </c>
      <c r="H15" s="8">
        <f t="shared" si="6"/>
        <v>0.79239168949825389</v>
      </c>
      <c r="I15" s="1">
        <v>0.80300000000000005</v>
      </c>
      <c r="J15" s="12"/>
      <c r="K15" s="1" t="s">
        <v>15</v>
      </c>
      <c r="L15" s="1">
        <v>5</v>
      </c>
      <c r="M15" s="8">
        <f t="shared" si="7"/>
        <v>0.69897000433601886</v>
      </c>
      <c r="N15" s="1">
        <v>0.60199999999999998</v>
      </c>
      <c r="O15" s="12"/>
    </row>
    <row r="16" spans="1:15">
      <c r="A16" s="7">
        <v>50</v>
      </c>
      <c r="B16" s="7">
        <v>40</v>
      </c>
      <c r="C16" s="8">
        <f t="shared" si="5"/>
        <v>1.6020599913279623</v>
      </c>
      <c r="D16" s="7">
        <v>0.58099999999999996</v>
      </c>
      <c r="E16" s="12"/>
      <c r="F16" s="1">
        <v>80</v>
      </c>
      <c r="G16" s="7">
        <v>7.2</v>
      </c>
      <c r="H16" s="8">
        <f t="shared" si="6"/>
        <v>0.85733249643126852</v>
      </c>
      <c r="I16" s="1">
        <v>0.85499999999999998</v>
      </c>
      <c r="J16" s="12"/>
      <c r="K16" s="1" t="s">
        <v>7</v>
      </c>
      <c r="L16" s="1">
        <v>8</v>
      </c>
      <c r="M16" s="8">
        <f t="shared" si="7"/>
        <v>0.90308998699194354</v>
      </c>
      <c r="N16" s="1">
        <v>0.94699999999999995</v>
      </c>
      <c r="O16" s="12"/>
    </row>
    <row r="17" spans="1:15">
      <c r="A17" s="7">
        <v>80</v>
      </c>
      <c r="B17" s="7">
        <v>72</v>
      </c>
      <c r="C17" s="8">
        <f t="shared" si="5"/>
        <v>1.8573324964312685</v>
      </c>
      <c r="D17" s="7">
        <v>0.85499999999999998</v>
      </c>
      <c r="E17" s="12"/>
      <c r="F17" s="1">
        <v>100</v>
      </c>
      <c r="G17" s="7">
        <v>8.6</v>
      </c>
      <c r="H17" s="8">
        <f t="shared" si="6"/>
        <v>0.93449845124356767</v>
      </c>
      <c r="I17" s="1">
        <v>0.56699999999999995</v>
      </c>
      <c r="J17" s="12"/>
      <c r="K17" s="1" t="s">
        <v>16</v>
      </c>
      <c r="L17" s="1">
        <v>10</v>
      </c>
      <c r="M17" s="8">
        <f t="shared" si="7"/>
        <v>1</v>
      </c>
      <c r="N17" s="1">
        <v>0.58099999999999996</v>
      </c>
      <c r="O17" s="12"/>
    </row>
    <row r="18" spans="1:15">
      <c r="A18" s="7">
        <v>100</v>
      </c>
      <c r="B18" s="7">
        <v>106</v>
      </c>
      <c r="C18" s="8">
        <f t="shared" si="5"/>
        <v>2.0253058652647704</v>
      </c>
      <c r="D18" s="7">
        <v>0.56699999999999995</v>
      </c>
      <c r="E18" s="12"/>
      <c r="F18" s="1">
        <v>200</v>
      </c>
      <c r="G18" s="7">
        <v>8.6</v>
      </c>
      <c r="H18" s="8">
        <f t="shared" si="6"/>
        <v>0.93449845124356767</v>
      </c>
      <c r="I18" s="1">
        <v>0.48599999999999999</v>
      </c>
      <c r="J18" s="12"/>
      <c r="K18" s="1" t="s">
        <v>17</v>
      </c>
      <c r="L18" s="1">
        <v>11</v>
      </c>
      <c r="M18" s="8">
        <f t="shared" si="7"/>
        <v>1.0413926851582251</v>
      </c>
      <c r="N18" s="1">
        <v>0.56699999999999995</v>
      </c>
      <c r="O18" s="12"/>
    </row>
    <row r="19" spans="1:15">
      <c r="A19" s="7" t="s">
        <v>7</v>
      </c>
      <c r="B19" s="7">
        <v>186</v>
      </c>
      <c r="C19" s="8">
        <f t="shared" si="5"/>
        <v>2.2695129442179165</v>
      </c>
      <c r="D19" s="7">
        <v>0.94699999999999995</v>
      </c>
      <c r="E19" s="12"/>
      <c r="F19" s="1" t="s">
        <v>7</v>
      </c>
      <c r="G19" s="7">
        <v>21.2</v>
      </c>
      <c r="H19" s="8">
        <f t="shared" si="6"/>
        <v>1.3263358609287514</v>
      </c>
      <c r="I19" s="1">
        <v>0.94699999999999995</v>
      </c>
      <c r="J19" s="12"/>
      <c r="K19" s="1" t="s">
        <v>18</v>
      </c>
      <c r="L19" s="1">
        <v>14</v>
      </c>
      <c r="M19" s="8">
        <f t="shared" si="7"/>
        <v>1.146128035678238</v>
      </c>
      <c r="N19" s="1">
        <v>0.85499999999999998</v>
      </c>
      <c r="O19" s="12"/>
    </row>
    <row r="20" spans="1:15">
      <c r="A20" s="7">
        <v>200</v>
      </c>
      <c r="B20" s="7">
        <v>270</v>
      </c>
      <c r="C20" s="8">
        <f t="shared" si="5"/>
        <v>2.4313637641589874</v>
      </c>
      <c r="D20" s="7">
        <v>0.48599999999999999</v>
      </c>
      <c r="E20" s="12"/>
      <c r="F20" s="1">
        <v>800</v>
      </c>
      <c r="G20" s="7">
        <v>25.1</v>
      </c>
      <c r="H20" s="8">
        <f t="shared" si="6"/>
        <v>1.3996737214810382</v>
      </c>
      <c r="I20" s="1">
        <v>7.8E-2</v>
      </c>
      <c r="J20" s="12"/>
      <c r="K20" s="1" t="s">
        <v>5</v>
      </c>
      <c r="L20" s="1">
        <v>307</v>
      </c>
      <c r="M20" s="8">
        <f t="shared" si="7"/>
        <v>2.4871383754771865</v>
      </c>
      <c r="N20" s="1">
        <v>0.80300000000000005</v>
      </c>
      <c r="O20" s="12"/>
    </row>
    <row r="21" spans="1:15">
      <c r="A21" s="7">
        <v>800</v>
      </c>
      <c r="B21" s="7">
        <v>890</v>
      </c>
      <c r="C21" s="8">
        <f t="shared" si="5"/>
        <v>2.9493900066449128</v>
      </c>
      <c r="D21" s="7">
        <v>7.8E-2</v>
      </c>
      <c r="E21" s="12"/>
      <c r="F21" s="1" t="s">
        <v>6</v>
      </c>
      <c r="G21" s="7">
        <v>31.3</v>
      </c>
      <c r="H21" s="8">
        <f t="shared" si="6"/>
        <v>1.4955443375464486</v>
      </c>
      <c r="I21" s="1">
        <v>0.98299999999999998</v>
      </c>
      <c r="J21" s="12"/>
      <c r="K21" s="1" t="s">
        <v>6</v>
      </c>
      <c r="L21" s="1">
        <v>325</v>
      </c>
      <c r="M21" s="8">
        <f t="shared" si="7"/>
        <v>2.5118833609788744</v>
      </c>
      <c r="N21" s="1">
        <v>0.98299999999999998</v>
      </c>
      <c r="O21" s="12"/>
    </row>
    <row r="22" spans="1:15">
      <c r="A22" s="41">
        <f>CORREL(D13:D21,C13:C21)</f>
        <v>-0.62910322488643577</v>
      </c>
      <c r="B22" s="41"/>
      <c r="C22" s="41"/>
      <c r="D22" s="41"/>
      <c r="E22" s="42"/>
      <c r="F22" s="41">
        <f>CORREL(I13:I21,H13:H21)</f>
        <v>8.359165490658807E-2</v>
      </c>
      <c r="G22" s="41"/>
      <c r="H22" s="41"/>
      <c r="I22" s="41"/>
      <c r="J22" s="42"/>
      <c r="K22" s="41">
        <f>CORREL(N13:N21,L13:L21)</f>
        <v>0.50138074951953171</v>
      </c>
      <c r="L22" s="41"/>
      <c r="M22" s="41"/>
      <c r="N22" s="41"/>
      <c r="O22" s="42"/>
    </row>
    <row r="24" spans="1:15">
      <c r="B24" s="7"/>
      <c r="C24" s="8"/>
      <c r="F24" s="4" t="s">
        <v>4</v>
      </c>
      <c r="G24" s="5" t="s">
        <v>2</v>
      </c>
      <c r="H24" s="6" t="s">
        <v>10</v>
      </c>
      <c r="I24" s="4" t="s">
        <v>45</v>
      </c>
      <c r="J24" s="9" t="s">
        <v>46</v>
      </c>
      <c r="M24" s="1"/>
      <c r="O24" s="1"/>
    </row>
    <row r="25" spans="1:15">
      <c r="B25" s="7"/>
      <c r="C25" s="8"/>
      <c r="F25" s="1">
        <v>30</v>
      </c>
      <c r="G25" s="7">
        <v>0.4</v>
      </c>
      <c r="H25" s="8">
        <f>LOG10(G25)</f>
        <v>-0.3979400086720376</v>
      </c>
      <c r="I25" s="1">
        <v>0.03</v>
      </c>
      <c r="J25" s="10">
        <f>LOG10(I25)</f>
        <v>-1.5228787452803376</v>
      </c>
      <c r="M25" s="1"/>
      <c r="O25" s="1"/>
    </row>
    <row r="26" spans="1:15">
      <c r="B26" s="7"/>
      <c r="C26" s="8"/>
      <c r="F26" s="1">
        <v>50</v>
      </c>
      <c r="G26" s="7">
        <v>2</v>
      </c>
      <c r="H26" s="8">
        <f t="shared" ref="H26:H33" si="8">LOG10(G26)</f>
        <v>0.3010299956639812</v>
      </c>
      <c r="I26" s="1">
        <v>0.1</v>
      </c>
      <c r="J26" s="10">
        <f t="shared" ref="J26:J33" si="9">LOG10(I26)</f>
        <v>-1</v>
      </c>
      <c r="M26" s="1"/>
      <c r="O26" s="1"/>
    </row>
    <row r="27" spans="1:15">
      <c r="B27" s="7"/>
      <c r="C27" s="8"/>
      <c r="F27" s="1" t="s">
        <v>5</v>
      </c>
      <c r="G27" s="7">
        <v>6.2</v>
      </c>
      <c r="H27" s="8">
        <f t="shared" si="8"/>
        <v>0.79239168949825389</v>
      </c>
      <c r="I27" s="1">
        <v>0.88</v>
      </c>
      <c r="J27" s="10">
        <f t="shared" si="9"/>
        <v>-5.551732784983137E-2</v>
      </c>
      <c r="M27" s="1"/>
      <c r="O27" s="1"/>
    </row>
    <row r="28" spans="1:15">
      <c r="B28" s="7"/>
      <c r="C28" s="8"/>
      <c r="F28" s="1">
        <v>80</v>
      </c>
      <c r="G28" s="7">
        <v>7.2</v>
      </c>
      <c r="H28" s="8">
        <f t="shared" si="8"/>
        <v>0.85733249643126852</v>
      </c>
      <c r="I28" s="1">
        <v>0.2</v>
      </c>
      <c r="J28" s="10">
        <f t="shared" si="9"/>
        <v>-0.69897000433601875</v>
      </c>
      <c r="M28" s="1"/>
      <c r="O28" s="1"/>
    </row>
    <row r="29" spans="1:15">
      <c r="B29" s="7"/>
      <c r="C29" s="8"/>
      <c r="F29" s="1">
        <v>100</v>
      </c>
      <c r="G29" s="7">
        <v>8.6</v>
      </c>
      <c r="H29" s="8">
        <f t="shared" si="8"/>
        <v>0.93449845124356767</v>
      </c>
      <c r="I29" s="1">
        <v>0.4</v>
      </c>
      <c r="J29" s="10">
        <f t="shared" si="9"/>
        <v>-0.3979400086720376</v>
      </c>
      <c r="M29" s="1"/>
      <c r="O29" s="1"/>
    </row>
    <row r="30" spans="1:15">
      <c r="B30" s="7"/>
      <c r="C30" s="8"/>
      <c r="F30" s="1">
        <v>200</v>
      </c>
      <c r="G30" s="7">
        <v>8.6</v>
      </c>
      <c r="H30" s="8">
        <f t="shared" si="8"/>
        <v>0.93449845124356767</v>
      </c>
      <c r="I30" s="1">
        <v>0.61</v>
      </c>
      <c r="J30" s="10">
        <f t="shared" si="9"/>
        <v>-0.21467016498923297</v>
      </c>
      <c r="M30" s="1"/>
      <c r="O30" s="1"/>
    </row>
    <row r="31" spans="1:15">
      <c r="B31" s="7"/>
      <c r="C31" s="8"/>
      <c r="F31" s="1" t="s">
        <v>7</v>
      </c>
      <c r="G31" s="7">
        <v>21.2</v>
      </c>
      <c r="H31" s="8">
        <f t="shared" si="8"/>
        <v>1.3263358609287514</v>
      </c>
      <c r="I31" s="1">
        <v>1.06</v>
      </c>
      <c r="J31" s="10">
        <f t="shared" si="9"/>
        <v>2.5305865264770262E-2</v>
      </c>
      <c r="M31" s="1"/>
      <c r="O31" s="1"/>
    </row>
    <row r="32" spans="1:15">
      <c r="B32" s="7"/>
      <c r="C32" s="8"/>
      <c r="F32" s="1">
        <v>800</v>
      </c>
      <c r="G32" s="7">
        <v>25.1</v>
      </c>
      <c r="H32" s="8">
        <f t="shared" si="8"/>
        <v>1.3996737214810382</v>
      </c>
      <c r="I32" s="1">
        <v>2.0099999999999998</v>
      </c>
      <c r="J32" s="10">
        <f t="shared" si="9"/>
        <v>0.30319605742048883</v>
      </c>
      <c r="M32" s="1"/>
      <c r="O32" s="1"/>
    </row>
    <row r="33" spans="2:15">
      <c r="B33" s="7"/>
      <c r="C33" s="8"/>
      <c r="F33" s="1" t="s">
        <v>6</v>
      </c>
      <c r="G33" s="7">
        <v>31.3</v>
      </c>
      <c r="H33" s="8">
        <f t="shared" si="8"/>
        <v>1.4955443375464486</v>
      </c>
      <c r="I33" s="1">
        <v>2.14</v>
      </c>
      <c r="J33" s="10">
        <f t="shared" si="9"/>
        <v>0.33041377334919086</v>
      </c>
      <c r="M33" s="1"/>
      <c r="O33" s="1"/>
    </row>
    <row r="34" spans="2:15">
      <c r="B34" s="7"/>
      <c r="C34" s="8"/>
      <c r="F34" s="41">
        <f>CORREL(J25:J33,H25:H33)</f>
        <v>0.94829893422441536</v>
      </c>
      <c r="G34" s="41"/>
      <c r="H34" s="41"/>
      <c r="I34" s="41"/>
      <c r="J34" s="42"/>
      <c r="M34" s="1"/>
      <c r="O34" s="1"/>
    </row>
  </sheetData>
  <mergeCells count="7">
    <mergeCell ref="F34:J34"/>
    <mergeCell ref="A11:E11"/>
    <mergeCell ref="A22:E22"/>
    <mergeCell ref="F11:J11"/>
    <mergeCell ref="F22:J22"/>
    <mergeCell ref="K11:O11"/>
    <mergeCell ref="K22:O22"/>
  </mergeCells>
  <phoneticPr fontId="1" type="noConversion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MPD solution amount</vt:lpstr>
      <vt:lpstr>Correlation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Elfa</dc:creator>
  <cp:lastModifiedBy>Elfa</cp:lastModifiedBy>
  <dcterms:created xsi:type="dcterms:W3CDTF">2020-03-04T04:44:04Z</dcterms:created>
  <dcterms:modified xsi:type="dcterms:W3CDTF">2020-05-04T03:03:07Z</dcterms:modified>
</cp:coreProperties>
</file>