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\Elfa-paper\To be published\Solvents\"/>
    </mc:Choice>
  </mc:AlternateContent>
  <bookViews>
    <workbookView xWindow="-105" yWindow="-105" windowWidth="19425" windowHeight="11025" tabRatio="820" activeTab="3"/>
  </bookViews>
  <sheets>
    <sheet name="Contact angle" sheetId="23" r:id="rId1"/>
    <sheet name="FINAL" sheetId="21" r:id="rId2"/>
    <sheet name="Correlation" sheetId="22" r:id="rId3"/>
    <sheet name="Solvents" sheetId="24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6" i="24" l="1"/>
  <c r="D86" i="24"/>
  <c r="H86" i="24" l="1"/>
  <c r="G86" i="24"/>
  <c r="S49" i="24" l="1"/>
  <c r="R58" i="24"/>
  <c r="R57" i="24"/>
  <c r="O57" i="24"/>
  <c r="O58" i="24"/>
  <c r="R56" i="24"/>
  <c r="R54" i="24"/>
  <c r="R55" i="24"/>
  <c r="R53" i="24"/>
  <c r="R52" i="24"/>
  <c r="R50" i="24"/>
  <c r="R51" i="24"/>
  <c r="R49" i="24"/>
  <c r="O31" i="24"/>
  <c r="R32" i="24"/>
  <c r="R31" i="24"/>
  <c r="R38" i="24"/>
  <c r="R37" i="24"/>
  <c r="R36" i="24"/>
  <c r="R35" i="24"/>
  <c r="R34" i="24"/>
  <c r="I23" i="24"/>
  <c r="I28" i="24"/>
  <c r="O32" i="24"/>
  <c r="R33" i="24"/>
  <c r="R9" i="24"/>
  <c r="R10" i="24"/>
  <c r="R11" i="24"/>
  <c r="R12" i="24"/>
  <c r="R13" i="24"/>
  <c r="R8" i="24"/>
  <c r="S8" i="24" s="1"/>
  <c r="O8" i="24"/>
  <c r="T49" i="24"/>
  <c r="O33" i="24"/>
  <c r="Q31" i="24"/>
  <c r="P31" i="24"/>
  <c r="O38" i="24"/>
  <c r="O37" i="24"/>
  <c r="Q49" i="24"/>
  <c r="P49" i="24"/>
  <c r="O55" i="24"/>
  <c r="O56" i="24"/>
  <c r="O54" i="24"/>
  <c r="O53" i="24"/>
  <c r="O52" i="24"/>
  <c r="O51" i="24"/>
  <c r="O50" i="24"/>
  <c r="O49" i="24"/>
  <c r="O36" i="24"/>
  <c r="O35" i="24"/>
  <c r="O34" i="24"/>
  <c r="O13" i="24"/>
  <c r="O12" i="24"/>
  <c r="O11" i="24"/>
  <c r="O10" i="24"/>
  <c r="O9" i="24"/>
  <c r="S31" i="24" l="1"/>
  <c r="T31" i="24"/>
  <c r="T8" i="24"/>
  <c r="Q8" i="24"/>
  <c r="P8" i="24"/>
  <c r="G74" i="24"/>
  <c r="N117" i="21" l="1"/>
  <c r="M117" i="21"/>
  <c r="N114" i="21"/>
  <c r="M124" i="21" s="1"/>
  <c r="M114" i="21"/>
  <c r="K124" i="21" s="1"/>
  <c r="N111" i="21"/>
  <c r="M123" i="21" s="1"/>
  <c r="M111" i="21"/>
  <c r="K123" i="21" s="1"/>
  <c r="N108" i="21"/>
  <c r="M122" i="21" s="1"/>
  <c r="M108" i="21"/>
  <c r="K122" i="21" s="1"/>
  <c r="N105" i="21"/>
  <c r="M121" i="21" s="1"/>
  <c r="M105" i="21"/>
  <c r="K121" i="21" s="1"/>
  <c r="J117" i="21"/>
  <c r="I117" i="21"/>
  <c r="J114" i="21"/>
  <c r="J124" i="21" s="1"/>
  <c r="I114" i="21"/>
  <c r="H124" i="21" s="1"/>
  <c r="J111" i="21"/>
  <c r="J123" i="21" s="1"/>
  <c r="I111" i="21"/>
  <c r="H123" i="21" s="1"/>
  <c r="J108" i="21"/>
  <c r="J122" i="21" s="1"/>
  <c r="I108" i="21"/>
  <c r="H122" i="21" s="1"/>
  <c r="J105" i="21"/>
  <c r="J121" i="21" s="1"/>
  <c r="I105" i="21"/>
  <c r="H121" i="21" s="1"/>
  <c r="E117" i="21" l="1"/>
  <c r="D117" i="21"/>
  <c r="E114" i="21"/>
  <c r="D114" i="21"/>
  <c r="E111" i="21"/>
  <c r="D111" i="21"/>
  <c r="E108" i="21"/>
  <c r="D108" i="21"/>
  <c r="E105" i="21"/>
  <c r="D105" i="21"/>
  <c r="L83" i="24"/>
  <c r="G83" i="24"/>
  <c r="I83" i="24" s="1"/>
  <c r="L52" i="24" l="1"/>
  <c r="L51" i="24"/>
  <c r="L50" i="24"/>
  <c r="L49" i="24"/>
  <c r="G52" i="24"/>
  <c r="I52" i="24" s="1"/>
  <c r="G51" i="24"/>
  <c r="I51" i="24" s="1"/>
  <c r="G50" i="24"/>
  <c r="I50" i="24" s="1"/>
  <c r="G49" i="24"/>
  <c r="I49" i="24" s="1"/>
  <c r="G48" i="24"/>
  <c r="I48" i="24" s="1"/>
  <c r="G47" i="24"/>
  <c r="I47" i="24" s="1"/>
  <c r="G46" i="24"/>
  <c r="I46" i="24" s="1"/>
  <c r="G45" i="24"/>
  <c r="I45" i="24" s="1"/>
  <c r="L33" i="24"/>
  <c r="G33" i="24"/>
  <c r="I33" i="24" s="1"/>
  <c r="L32" i="24"/>
  <c r="G32" i="24"/>
  <c r="I32" i="24" s="1"/>
  <c r="L31" i="24"/>
  <c r="G31" i="24"/>
  <c r="I31" i="24" s="1"/>
  <c r="G29" i="24"/>
  <c r="I29" i="24" s="1"/>
  <c r="G28" i="24"/>
  <c r="G27" i="24"/>
  <c r="I27" i="24" s="1"/>
  <c r="G68" i="24"/>
  <c r="L84" i="24"/>
  <c r="G84" i="24"/>
  <c r="I84" i="24" s="1"/>
  <c r="L82" i="24"/>
  <c r="G82" i="24"/>
  <c r="I82" i="24" s="1"/>
  <c r="L81" i="24"/>
  <c r="G81" i="24"/>
  <c r="I81" i="24" s="1"/>
  <c r="G80" i="24"/>
  <c r="I80" i="24" s="1"/>
  <c r="G79" i="24"/>
  <c r="I79" i="24" s="1"/>
  <c r="G78" i="24"/>
  <c r="I78" i="24" s="1"/>
  <c r="L77" i="24"/>
  <c r="G77" i="24"/>
  <c r="I77" i="24" s="1"/>
  <c r="L76" i="24"/>
  <c r="G76" i="24"/>
  <c r="I76" i="24" s="1"/>
  <c r="L75" i="24"/>
  <c r="G75" i="24"/>
  <c r="I75" i="24" s="1"/>
  <c r="G73" i="24"/>
  <c r="I73" i="24" s="1"/>
  <c r="G72" i="24"/>
  <c r="I72" i="24" s="1"/>
  <c r="L71" i="24"/>
  <c r="G71" i="24"/>
  <c r="I71" i="24" s="1"/>
  <c r="L70" i="24"/>
  <c r="G70" i="24"/>
  <c r="I70" i="24" s="1"/>
  <c r="L69" i="24"/>
  <c r="G69" i="24"/>
  <c r="I69" i="24" s="1"/>
  <c r="G67" i="24"/>
  <c r="I67" i="24" s="1"/>
  <c r="G66" i="24"/>
  <c r="I66" i="24" s="1"/>
  <c r="L65" i="24"/>
  <c r="G65" i="24"/>
  <c r="I65" i="24" s="1"/>
  <c r="L64" i="24"/>
  <c r="G64" i="24"/>
  <c r="I64" i="24" s="1"/>
  <c r="L63" i="24"/>
  <c r="G63" i="24"/>
  <c r="I63" i="24" s="1"/>
  <c r="G62" i="24"/>
  <c r="I62" i="24" s="1"/>
  <c r="G61" i="24"/>
  <c r="I61" i="24" s="1"/>
  <c r="G60" i="24"/>
  <c r="I60" i="24" s="1"/>
  <c r="L58" i="24"/>
  <c r="G58" i="24"/>
  <c r="I58" i="24" s="1"/>
  <c r="L57" i="24"/>
  <c r="G57" i="24"/>
  <c r="I57" i="24" s="1"/>
  <c r="L56" i="24"/>
  <c r="G56" i="24"/>
  <c r="I56" i="24" s="1"/>
  <c r="L55" i="24"/>
  <c r="G55" i="24"/>
  <c r="I55" i="24" s="1"/>
  <c r="L54" i="24"/>
  <c r="G54" i="24"/>
  <c r="I54" i="24" s="1"/>
  <c r="L53" i="24"/>
  <c r="G53" i="24"/>
  <c r="I53" i="24" s="1"/>
  <c r="G44" i="24"/>
  <c r="I44" i="24" s="1"/>
  <c r="G43" i="24"/>
  <c r="I43" i="24" s="1"/>
  <c r="G42" i="24"/>
  <c r="I42" i="24" s="1"/>
  <c r="G41" i="24"/>
  <c r="I41" i="24" s="1"/>
  <c r="G40" i="24"/>
  <c r="I40" i="24" s="1"/>
  <c r="G39" i="24"/>
  <c r="I39" i="24" s="1"/>
  <c r="L38" i="24"/>
  <c r="G38" i="24"/>
  <c r="I38" i="24" s="1"/>
  <c r="L37" i="24"/>
  <c r="G37" i="24"/>
  <c r="I37" i="24" s="1"/>
  <c r="L36" i="24"/>
  <c r="G36" i="24"/>
  <c r="I36" i="24" s="1"/>
  <c r="L35" i="24"/>
  <c r="G35" i="24"/>
  <c r="I35" i="24" s="1"/>
  <c r="L34" i="24"/>
  <c r="G34" i="24"/>
  <c r="I34" i="24" s="1"/>
  <c r="L30" i="24"/>
  <c r="G30" i="24"/>
  <c r="I30" i="24" s="1"/>
  <c r="G26" i="24"/>
  <c r="I26" i="24" s="1"/>
  <c r="G25" i="24"/>
  <c r="I25" i="24" s="1"/>
  <c r="G24" i="24"/>
  <c r="I24" i="24" s="1"/>
  <c r="G23" i="24"/>
  <c r="G22" i="24"/>
  <c r="I22" i="24" s="1"/>
  <c r="L21" i="24"/>
  <c r="G21" i="24"/>
  <c r="I21" i="24" s="1"/>
  <c r="L20" i="24"/>
  <c r="G20" i="24"/>
  <c r="I20" i="24" s="1"/>
  <c r="L19" i="24"/>
  <c r="G19" i="24"/>
  <c r="I19" i="24" s="1"/>
  <c r="L18" i="24"/>
  <c r="G18" i="24"/>
  <c r="I18" i="24" s="1"/>
  <c r="G17" i="24"/>
  <c r="I17" i="24" s="1"/>
  <c r="G16" i="24"/>
  <c r="I16" i="24" s="1"/>
  <c r="G15" i="24"/>
  <c r="I15" i="24" s="1"/>
  <c r="G14" i="24"/>
  <c r="I14" i="24" s="1"/>
  <c r="L13" i="24"/>
  <c r="G13" i="24"/>
  <c r="I13" i="24" s="1"/>
  <c r="L12" i="24"/>
  <c r="G12" i="24"/>
  <c r="I12" i="24" s="1"/>
  <c r="L11" i="24"/>
  <c r="G11" i="24"/>
  <c r="I11" i="24" s="1"/>
  <c r="L10" i="24"/>
  <c r="G10" i="24"/>
  <c r="I10" i="24" s="1"/>
  <c r="L9" i="24"/>
  <c r="G9" i="24"/>
  <c r="I9" i="24" s="1"/>
  <c r="L8" i="24"/>
  <c r="G8" i="24"/>
  <c r="I8" i="24" s="1"/>
  <c r="G7" i="24"/>
  <c r="I7" i="24" s="1"/>
  <c r="G6" i="24"/>
  <c r="I6" i="24" s="1"/>
  <c r="G5" i="24"/>
  <c r="I5" i="24" s="1"/>
  <c r="G4" i="24"/>
  <c r="I4" i="24" s="1"/>
  <c r="G3" i="24"/>
  <c r="I3" i="24" s="1"/>
  <c r="N69" i="24" l="1"/>
  <c r="N22" i="24"/>
  <c r="M22" i="24"/>
  <c r="N81" i="24"/>
  <c r="M81" i="24"/>
  <c r="N30" i="24"/>
  <c r="N49" i="24"/>
  <c r="N39" i="24"/>
  <c r="M30" i="24"/>
  <c r="M49" i="24"/>
  <c r="M39" i="24"/>
  <c r="N75" i="24"/>
  <c r="M63" i="24"/>
  <c r="N18" i="24"/>
  <c r="M78" i="24"/>
  <c r="N63" i="24"/>
  <c r="N8" i="24"/>
  <c r="M75" i="24"/>
  <c r="N78" i="24"/>
  <c r="N72" i="24"/>
  <c r="M72" i="24"/>
  <c r="N66" i="24"/>
  <c r="N60" i="24"/>
  <c r="M60" i="24"/>
  <c r="M66" i="24"/>
  <c r="M69" i="24"/>
  <c r="N3" i="24"/>
  <c r="M3" i="24"/>
  <c r="N14" i="24"/>
  <c r="M14" i="24"/>
  <c r="M18" i="24"/>
  <c r="M8" i="24"/>
  <c r="E91" i="21" l="1"/>
  <c r="E95" i="21"/>
  <c r="E99" i="21"/>
  <c r="E87" i="21"/>
  <c r="D91" i="21"/>
  <c r="D95" i="21"/>
  <c r="D99" i="21"/>
  <c r="D87" i="21"/>
  <c r="A13" i="23" l="1"/>
  <c r="B13" i="23"/>
  <c r="C13" i="23"/>
  <c r="D13" i="23"/>
  <c r="E13" i="23"/>
  <c r="H13" i="23"/>
  <c r="A14" i="23"/>
  <c r="B14" i="23"/>
  <c r="C14" i="23"/>
  <c r="D14" i="23"/>
  <c r="E14" i="23"/>
  <c r="F14" i="23"/>
  <c r="H14" i="23"/>
  <c r="F15" i="23"/>
  <c r="G21" i="23"/>
  <c r="G22" i="23"/>
  <c r="G12" i="22" l="1"/>
  <c r="G7" i="22"/>
  <c r="F12" i="22"/>
  <c r="F3" i="22"/>
  <c r="G57" i="21"/>
  <c r="I57" i="21" s="1"/>
  <c r="G56" i="21"/>
  <c r="I56" i="21" s="1"/>
  <c r="L61" i="21"/>
  <c r="L62" i="21"/>
  <c r="L63" i="21"/>
  <c r="G63" i="21"/>
  <c r="I63" i="21" s="1"/>
  <c r="G62" i="21"/>
  <c r="I62" i="21" s="1"/>
  <c r="G61" i="21"/>
  <c r="I61" i="21" s="1"/>
  <c r="G41" i="21"/>
  <c r="I41" i="21" s="1"/>
  <c r="G47" i="21"/>
  <c r="I47" i="21" s="1"/>
  <c r="G48" i="21"/>
  <c r="I48" i="21" s="1"/>
  <c r="L51" i="21"/>
  <c r="L52" i="21"/>
  <c r="G51" i="21"/>
  <c r="I51" i="21" s="1"/>
  <c r="G52" i="21"/>
  <c r="I52" i="21" s="1"/>
  <c r="G7" i="21"/>
  <c r="I7" i="21" s="1"/>
  <c r="L13" i="21"/>
  <c r="L14" i="21"/>
  <c r="G13" i="21"/>
  <c r="I13" i="21" s="1"/>
  <c r="G14" i="21"/>
  <c r="I14" i="21" s="1"/>
  <c r="O62" i="21" l="1"/>
  <c r="O63" i="21"/>
  <c r="O52" i="21"/>
  <c r="R52" i="21" s="1"/>
  <c r="O61" i="21"/>
  <c r="O51" i="21"/>
  <c r="R51" i="21" s="1"/>
  <c r="O14" i="21"/>
  <c r="I55" i="21" l="1"/>
  <c r="L69" i="21"/>
  <c r="G69" i="21"/>
  <c r="I69" i="21" s="1"/>
  <c r="F7" i="22"/>
  <c r="G3" i="22"/>
  <c r="I74" i="21"/>
  <c r="I76" i="21"/>
  <c r="I78" i="21"/>
  <c r="I72" i="21"/>
  <c r="F74" i="21"/>
  <c r="F76" i="21"/>
  <c r="F78" i="21"/>
  <c r="F72" i="21"/>
  <c r="H78" i="21"/>
  <c r="H76" i="21"/>
  <c r="H74" i="21"/>
  <c r="H72" i="21"/>
  <c r="E74" i="21"/>
  <c r="E76" i="21"/>
  <c r="E78" i="21"/>
  <c r="E72" i="21"/>
  <c r="O69" i="21" l="1"/>
  <c r="R61" i="21"/>
  <c r="L68" i="21"/>
  <c r="G68" i="21"/>
  <c r="I68" i="21" s="1"/>
  <c r="L67" i="21"/>
  <c r="G67" i="21"/>
  <c r="I67" i="21" s="1"/>
  <c r="G66" i="21"/>
  <c r="I66" i="21" s="1"/>
  <c r="G65" i="21"/>
  <c r="I65" i="21" s="1"/>
  <c r="G64" i="21"/>
  <c r="I64" i="21" s="1"/>
  <c r="L60" i="21"/>
  <c r="G60" i="21"/>
  <c r="I60" i="21" s="1"/>
  <c r="L59" i="21"/>
  <c r="G59" i="21"/>
  <c r="I59" i="21" s="1"/>
  <c r="R63" i="21" s="1"/>
  <c r="L58" i="21"/>
  <c r="G58" i="21"/>
  <c r="I58" i="21" s="1"/>
  <c r="R62" i="21" s="1"/>
  <c r="G54" i="21"/>
  <c r="I54" i="21" s="1"/>
  <c r="L50" i="21"/>
  <c r="G50" i="21"/>
  <c r="L49" i="21"/>
  <c r="G49" i="21"/>
  <c r="I49" i="21" s="1"/>
  <c r="G46" i="21"/>
  <c r="I46" i="21" s="1"/>
  <c r="G45" i="21"/>
  <c r="I45" i="21" s="1"/>
  <c r="L44" i="21"/>
  <c r="G44" i="21"/>
  <c r="L43" i="21"/>
  <c r="G43" i="21"/>
  <c r="L42" i="21"/>
  <c r="G42" i="21"/>
  <c r="I42" i="21" s="1"/>
  <c r="G40" i="21"/>
  <c r="I40" i="21" s="1"/>
  <c r="G39" i="21"/>
  <c r="I39" i="21" s="1"/>
  <c r="G17" i="21"/>
  <c r="G18" i="21"/>
  <c r="G30" i="21"/>
  <c r="I30" i="21" s="1"/>
  <c r="L37" i="21"/>
  <c r="G37" i="21"/>
  <c r="I37" i="21" s="1"/>
  <c r="R69" i="21" l="1"/>
  <c r="O67" i="21"/>
  <c r="J54" i="21"/>
  <c r="O59" i="21"/>
  <c r="R59" i="21" s="1"/>
  <c r="R68" i="21"/>
  <c r="N49" i="21"/>
  <c r="M49" i="21"/>
  <c r="N67" i="21"/>
  <c r="M67" i="21"/>
  <c r="M58" i="21"/>
  <c r="L45" i="21"/>
  <c r="J45" i="21"/>
  <c r="N42" i="21"/>
  <c r="M42" i="21"/>
  <c r="O43" i="21"/>
  <c r="R43" i="21" s="1"/>
  <c r="L54" i="21"/>
  <c r="J64" i="21"/>
  <c r="N58" i="21"/>
  <c r="L64" i="21"/>
  <c r="O68" i="21"/>
  <c r="J39" i="21"/>
  <c r="O58" i="21"/>
  <c r="R58" i="21" s="1"/>
  <c r="O60" i="21"/>
  <c r="R60" i="21" s="1"/>
  <c r="O42" i="21"/>
  <c r="O50" i="21"/>
  <c r="R50" i="21" s="1"/>
  <c r="O44" i="21"/>
  <c r="R44" i="21" s="1"/>
  <c r="O49" i="21"/>
  <c r="L39" i="21"/>
  <c r="I44" i="21"/>
  <c r="I50" i="21"/>
  <c r="I43" i="21"/>
  <c r="O37" i="21"/>
  <c r="R37" i="21" s="1"/>
  <c r="S58" i="21" l="1"/>
  <c r="Q67" i="21"/>
  <c r="P67" i="21"/>
  <c r="P58" i="21"/>
  <c r="R49" i="21"/>
  <c r="Q49" i="21"/>
  <c r="P49" i="21"/>
  <c r="Q58" i="21"/>
  <c r="R67" i="21"/>
  <c r="T58" i="21"/>
  <c r="P42" i="21"/>
  <c r="Q42" i="21"/>
  <c r="R42" i="21"/>
  <c r="T42" i="21" s="1"/>
  <c r="I18" i="21"/>
  <c r="I17" i="21"/>
  <c r="L29" i="21"/>
  <c r="G29" i="21"/>
  <c r="I29" i="21" s="1"/>
  <c r="L28" i="21"/>
  <c r="G28" i="21"/>
  <c r="L27" i="21"/>
  <c r="G27" i="21"/>
  <c r="I27" i="21" s="1"/>
  <c r="G26" i="21"/>
  <c r="I26" i="21" s="1"/>
  <c r="G25" i="21"/>
  <c r="I25" i="21" s="1"/>
  <c r="G24" i="21"/>
  <c r="I24" i="21" s="1"/>
  <c r="L36" i="21"/>
  <c r="G36" i="21"/>
  <c r="L35" i="21"/>
  <c r="G35" i="21"/>
  <c r="L34" i="21"/>
  <c r="G34" i="21"/>
  <c r="I34" i="21" s="1"/>
  <c r="G33" i="21"/>
  <c r="I33" i="21" s="1"/>
  <c r="G32" i="21"/>
  <c r="I32" i="21" s="1"/>
  <c r="G31" i="21"/>
  <c r="I31" i="21" s="1"/>
  <c r="L12" i="21"/>
  <c r="G12" i="21"/>
  <c r="I12" i="21" s="1"/>
  <c r="L11" i="21"/>
  <c r="G11" i="21"/>
  <c r="L10" i="21"/>
  <c r="G10" i="21"/>
  <c r="L9" i="21"/>
  <c r="G9" i="21"/>
  <c r="L22" i="21"/>
  <c r="G22" i="21"/>
  <c r="L21" i="21"/>
  <c r="G21" i="21"/>
  <c r="I21" i="21" s="1"/>
  <c r="L20" i="21"/>
  <c r="G20" i="21"/>
  <c r="I20" i="21" s="1"/>
  <c r="I16" i="21" s="1"/>
  <c r="L19" i="21"/>
  <c r="G19" i="21"/>
  <c r="O21" i="21" l="1"/>
  <c r="R21" i="21" s="1"/>
  <c r="T67" i="21"/>
  <c r="S67" i="21"/>
  <c r="T49" i="21"/>
  <c r="S49" i="21"/>
  <c r="M9" i="21"/>
  <c r="M34" i="21"/>
  <c r="N9" i="21"/>
  <c r="J24" i="21"/>
  <c r="J30" i="21"/>
  <c r="M27" i="21"/>
  <c r="N27" i="21"/>
  <c r="N19" i="21"/>
  <c r="M19" i="21"/>
  <c r="S42" i="21"/>
  <c r="N34" i="21"/>
  <c r="L30" i="21"/>
  <c r="I11" i="21"/>
  <c r="I6" i="21" s="1"/>
  <c r="O11" i="21"/>
  <c r="R11" i="21" s="1"/>
  <c r="I9" i="21"/>
  <c r="O9" i="21"/>
  <c r="I10" i="21"/>
  <c r="O10" i="21"/>
  <c r="O35" i="21"/>
  <c r="R35" i="21" s="1"/>
  <c r="O28" i="21"/>
  <c r="R28" i="21" s="1"/>
  <c r="O13" i="21"/>
  <c r="O29" i="21"/>
  <c r="O20" i="21"/>
  <c r="R20" i="21" s="1"/>
  <c r="O27" i="21"/>
  <c r="I28" i="21"/>
  <c r="O22" i="21"/>
  <c r="R22" i="21" s="1"/>
  <c r="O34" i="21"/>
  <c r="I35" i="21"/>
  <c r="O19" i="21"/>
  <c r="I22" i="21"/>
  <c r="O12" i="21"/>
  <c r="R12" i="21" s="1"/>
  <c r="O36" i="21"/>
  <c r="R36" i="21" s="1"/>
  <c r="L24" i="21"/>
  <c r="I19" i="21"/>
  <c r="I15" i="21" s="1"/>
  <c r="I36" i="21"/>
  <c r="P19" i="21" l="1"/>
  <c r="I5" i="21"/>
  <c r="R14" i="21"/>
  <c r="I4" i="21"/>
  <c r="R13" i="21"/>
  <c r="Q9" i="21"/>
  <c r="P9" i="21"/>
  <c r="P27" i="21"/>
  <c r="Q27" i="21"/>
  <c r="Q19" i="21"/>
  <c r="J15" i="21"/>
  <c r="L15" i="21"/>
  <c r="R27" i="21"/>
  <c r="R9" i="21"/>
  <c r="R19" i="21"/>
  <c r="P34" i="21"/>
  <c r="Q34" i="21"/>
  <c r="R10" i="21"/>
  <c r="R34" i="21"/>
  <c r="R29" i="21"/>
  <c r="L4" i="21" l="1"/>
  <c r="J4" i="21"/>
  <c r="T9" i="21"/>
  <c r="S9" i="21"/>
  <c r="T19" i="21"/>
  <c r="S19" i="21"/>
  <c r="S27" i="21"/>
  <c r="T27" i="21"/>
  <c r="S34" i="21"/>
  <c r="T34" i="21"/>
</calcChain>
</file>

<file path=xl/sharedStrings.xml><?xml version="1.0" encoding="utf-8"?>
<sst xmlns="http://schemas.openxmlformats.org/spreadsheetml/2006/main" count="313" uniqueCount="149">
  <si>
    <t>Bulk</t>
    <phoneticPr fontId="3" type="noConversion"/>
  </si>
  <si>
    <t>Permeate</t>
    <phoneticPr fontId="3" type="noConversion"/>
  </si>
  <si>
    <t>A</t>
    <phoneticPr fontId="3" type="noConversion"/>
  </si>
  <si>
    <t>Flux</t>
    <phoneticPr fontId="3" type="noConversion"/>
  </si>
  <si>
    <t>Time</t>
    <phoneticPr fontId="3" type="noConversion"/>
  </si>
  <si>
    <t>Weight</t>
    <phoneticPr fontId="3" type="noConversion"/>
  </si>
  <si>
    <t>Beaker</t>
    <phoneticPr fontId="3" type="noConversion"/>
  </si>
  <si>
    <t>NaCl 2000 ppm</t>
    <phoneticPr fontId="3" type="noConversion"/>
  </si>
  <si>
    <t>Pure water</t>
    <phoneticPr fontId="3" type="noConversion"/>
  </si>
  <si>
    <t>Average</t>
    <phoneticPr fontId="3" type="noConversion"/>
  </si>
  <si>
    <t>Eb</t>
    <phoneticPr fontId="3" type="noConversion"/>
  </si>
  <si>
    <t>R (A Eb)</t>
    <phoneticPr fontId="3" type="noConversion"/>
  </si>
  <si>
    <t>Items</t>
    <phoneticPr fontId="3" type="noConversion"/>
  </si>
  <si>
    <t>Rejection</t>
    <phoneticPr fontId="3" type="noConversion"/>
  </si>
  <si>
    <r>
      <t>B</t>
    </r>
    <r>
      <rPr>
        <b/>
        <i/>
        <vertAlign val="subscript"/>
        <sz val="11"/>
        <color theme="6" tint="-0.499984740745262"/>
        <rFont val="Arial"/>
        <family val="2"/>
      </rPr>
      <t>NaCl</t>
    </r>
    <phoneticPr fontId="3" type="noConversion"/>
  </si>
  <si>
    <r>
      <t>A/B</t>
    </r>
    <r>
      <rPr>
        <b/>
        <i/>
        <vertAlign val="subscript"/>
        <sz val="11"/>
        <color theme="6" tint="-0.499984740745262"/>
        <rFont val="Arial"/>
        <family val="2"/>
      </rPr>
      <t>NaCl</t>
    </r>
    <phoneticPr fontId="3" type="noConversion"/>
  </si>
  <si>
    <t>Rejection</t>
    <phoneticPr fontId="3" type="noConversion"/>
  </si>
  <si>
    <t>NaCl 2000 ppm</t>
    <phoneticPr fontId="3" type="noConversion"/>
  </si>
  <si>
    <r>
      <t>B</t>
    </r>
    <r>
      <rPr>
        <b/>
        <i/>
        <vertAlign val="subscript"/>
        <sz val="11"/>
        <color theme="6" tint="-0.499984740745262"/>
        <rFont val="Arial"/>
        <family val="2"/>
      </rPr>
      <t>NaCl</t>
    </r>
    <phoneticPr fontId="3" type="noConversion"/>
  </si>
  <si>
    <r>
      <t>A/B</t>
    </r>
    <r>
      <rPr>
        <b/>
        <i/>
        <vertAlign val="subscript"/>
        <sz val="11"/>
        <color theme="6" tint="-0.499984740745262"/>
        <rFont val="Arial"/>
        <family val="2"/>
      </rPr>
      <t>NaCl</t>
    </r>
    <phoneticPr fontId="3" type="noConversion"/>
  </si>
  <si>
    <t>Note</t>
    <phoneticPr fontId="3" type="noConversion"/>
  </si>
  <si>
    <t>B</t>
    <phoneticPr fontId="3" type="noConversion"/>
  </si>
  <si>
    <t>A/B</t>
    <phoneticPr fontId="3" type="noConversion"/>
  </si>
  <si>
    <r>
      <t>A/B</t>
    </r>
    <r>
      <rPr>
        <b/>
        <i/>
        <vertAlign val="subscript"/>
        <sz val="12"/>
        <color theme="6" tint="-0.499984740745262"/>
        <rFont val="Arial"/>
        <family val="2"/>
      </rPr>
      <t>NaCl</t>
    </r>
    <phoneticPr fontId="3" type="noConversion"/>
  </si>
  <si>
    <t>2.22-1</t>
    <phoneticPr fontId="3" type="noConversion"/>
  </si>
  <si>
    <t>2.22-2</t>
    <phoneticPr fontId="3" type="noConversion"/>
  </si>
  <si>
    <t>2.22-1</t>
    <phoneticPr fontId="3" type="noConversion"/>
  </si>
  <si>
    <t>2.22-3</t>
    <phoneticPr fontId="3" type="noConversion"/>
  </si>
  <si>
    <t>2.26-2</t>
    <phoneticPr fontId="3" type="noConversion"/>
  </si>
  <si>
    <t>2.26-3</t>
    <phoneticPr fontId="3" type="noConversion"/>
  </si>
  <si>
    <t>Pure water</t>
    <phoneticPr fontId="3" type="noConversion"/>
  </si>
  <si>
    <t>3.16-1</t>
    <phoneticPr fontId="3" type="noConversion"/>
  </si>
  <si>
    <t>Rejection</t>
    <phoneticPr fontId="3" type="noConversion"/>
  </si>
  <si>
    <t>3.16-2</t>
    <phoneticPr fontId="3" type="noConversion"/>
  </si>
  <si>
    <t>3.16-3</t>
    <phoneticPr fontId="3" type="noConversion"/>
  </si>
  <si>
    <t>NaCl 2000 ppm</t>
    <phoneticPr fontId="3" type="noConversion"/>
  </si>
  <si>
    <t>3.21-1</t>
    <phoneticPr fontId="3" type="noConversion"/>
  </si>
  <si>
    <t>3.21-2</t>
    <phoneticPr fontId="3" type="noConversion"/>
  </si>
  <si>
    <t>3.21-3</t>
    <phoneticPr fontId="3" type="noConversion"/>
  </si>
  <si>
    <t xml:space="preserve">Pentane              1% MPD        </t>
    <phoneticPr fontId="3" type="noConversion"/>
  </si>
  <si>
    <t>Pure water</t>
    <phoneticPr fontId="3" type="noConversion"/>
  </si>
  <si>
    <t>NaCl 2000 ppm</t>
    <phoneticPr fontId="3" type="noConversion"/>
  </si>
  <si>
    <t>2.26-2</t>
    <phoneticPr fontId="3" type="noConversion"/>
  </si>
  <si>
    <t>2.26-3</t>
    <phoneticPr fontId="3" type="noConversion"/>
  </si>
  <si>
    <r>
      <t>A/B</t>
    </r>
    <r>
      <rPr>
        <b/>
        <i/>
        <vertAlign val="subscript"/>
        <sz val="12"/>
        <color theme="6" tint="-0.499984740745262"/>
        <rFont val="Arial"/>
        <family val="2"/>
      </rPr>
      <t>NaCl</t>
    </r>
    <phoneticPr fontId="3" type="noConversion"/>
  </si>
  <si>
    <r>
      <t>B</t>
    </r>
    <r>
      <rPr>
        <b/>
        <i/>
        <vertAlign val="subscript"/>
        <sz val="12"/>
        <color theme="6" tint="-0.499984740745262"/>
        <rFont val="Arial"/>
        <family val="2"/>
      </rPr>
      <t>NaCl</t>
    </r>
    <phoneticPr fontId="3" type="noConversion"/>
  </si>
  <si>
    <r>
      <t>B</t>
    </r>
    <r>
      <rPr>
        <b/>
        <i/>
        <vertAlign val="subscript"/>
        <sz val="12"/>
        <color theme="6" tint="-0.499984740745262"/>
        <rFont val="Arial"/>
        <family val="2"/>
      </rPr>
      <t>NaCl</t>
    </r>
    <phoneticPr fontId="3" type="noConversion"/>
  </si>
  <si>
    <r>
      <t>A/B</t>
    </r>
    <r>
      <rPr>
        <b/>
        <i/>
        <vertAlign val="subscript"/>
        <sz val="12"/>
        <color theme="6" tint="-0.499984740745262"/>
        <rFont val="Arial"/>
        <family val="2"/>
      </rPr>
      <t>NaCl</t>
    </r>
    <phoneticPr fontId="3" type="noConversion"/>
  </si>
  <si>
    <t>FINAL</t>
    <phoneticPr fontId="3" type="noConversion"/>
  </si>
  <si>
    <t>Pure water</t>
    <phoneticPr fontId="3" type="noConversion"/>
  </si>
  <si>
    <r>
      <t>B</t>
    </r>
    <r>
      <rPr>
        <b/>
        <i/>
        <vertAlign val="subscript"/>
        <sz val="11"/>
        <color theme="6" tint="-0.499984740745262"/>
        <rFont val="Arial"/>
        <family val="2"/>
      </rPr>
      <t>NaCl</t>
    </r>
    <phoneticPr fontId="3" type="noConversion"/>
  </si>
  <si>
    <t>NaCl 2000 ppm</t>
    <phoneticPr fontId="3" type="noConversion"/>
  </si>
  <si>
    <t>2.29-1</t>
    <phoneticPr fontId="3" type="noConversion"/>
  </si>
  <si>
    <t>2.29-2</t>
    <phoneticPr fontId="3" type="noConversion"/>
  </si>
  <si>
    <t>2.29--1</t>
    <phoneticPr fontId="3" type="noConversion"/>
  </si>
  <si>
    <t>2.29- 1</t>
    <phoneticPr fontId="3" type="noConversion"/>
  </si>
  <si>
    <t>3.10--1</t>
    <phoneticPr fontId="3" type="noConversion"/>
  </si>
  <si>
    <t>3.10--2</t>
    <phoneticPr fontId="3" type="noConversion"/>
  </si>
  <si>
    <t>3.10--1</t>
    <phoneticPr fontId="3" type="noConversion"/>
  </si>
  <si>
    <t>3.10-2</t>
    <phoneticPr fontId="3" type="noConversion"/>
  </si>
  <si>
    <t>Hexane</t>
    <phoneticPr fontId="3" type="noConversion"/>
  </si>
  <si>
    <t>Pantane</t>
    <phoneticPr fontId="3" type="noConversion"/>
  </si>
  <si>
    <t>Time (min)</t>
    <phoneticPr fontId="3" type="noConversion"/>
  </si>
  <si>
    <t>2%-pH4</t>
    <phoneticPr fontId="3" type="noConversion"/>
  </si>
  <si>
    <t>Average</t>
    <phoneticPr fontId="3" type="noConversion"/>
  </si>
  <si>
    <t>Eb</t>
    <phoneticPr fontId="3" type="noConversion"/>
  </si>
  <si>
    <t>Solubility</t>
    <phoneticPr fontId="3" type="noConversion"/>
  </si>
  <si>
    <t>Permeability</t>
    <phoneticPr fontId="3" type="noConversion"/>
  </si>
  <si>
    <t>MPD Conc.</t>
    <phoneticPr fontId="3" type="noConversion"/>
  </si>
  <si>
    <t>Hexane</t>
    <phoneticPr fontId="3" type="noConversion"/>
  </si>
  <si>
    <t>Rejection</t>
    <phoneticPr fontId="3" type="noConversion"/>
  </si>
  <si>
    <t>Pantane</t>
    <phoneticPr fontId="3" type="noConversion"/>
  </si>
  <si>
    <t>2-pH4</t>
    <phoneticPr fontId="3" type="noConversion"/>
  </si>
  <si>
    <t>Correlation</t>
    <phoneticPr fontId="3" type="noConversion"/>
  </si>
  <si>
    <t>R</t>
    <phoneticPr fontId="3" type="noConversion"/>
  </si>
  <si>
    <t>Conc.</t>
    <phoneticPr fontId="3" type="noConversion"/>
  </si>
  <si>
    <t>3.25-1</t>
    <phoneticPr fontId="3" type="noConversion"/>
  </si>
  <si>
    <t>3.25-2</t>
  </si>
  <si>
    <t>3.25-3</t>
  </si>
  <si>
    <t>3.25-1</t>
    <phoneticPr fontId="3" type="noConversion"/>
  </si>
  <si>
    <t>3.25-2</t>
    <phoneticPr fontId="3" type="noConversion"/>
  </si>
  <si>
    <t>3.25-3</t>
    <phoneticPr fontId="3" type="noConversion"/>
  </si>
  <si>
    <t>Solvent</t>
    <phoneticPr fontId="3" type="noConversion"/>
  </si>
  <si>
    <t>MPD</t>
    <phoneticPr fontId="3" type="noConversion"/>
  </si>
  <si>
    <t xml:space="preserve">Hexane                  </t>
    <phoneticPr fontId="3" type="noConversion"/>
  </si>
  <si>
    <t xml:space="preserve">Pentane                      </t>
    <phoneticPr fontId="3" type="noConversion"/>
  </si>
  <si>
    <t xml:space="preserve">Hexane                     </t>
    <phoneticPr fontId="3" type="noConversion"/>
  </si>
  <si>
    <t xml:space="preserve">Pantane                           </t>
    <phoneticPr fontId="3" type="noConversion"/>
  </si>
  <si>
    <t xml:space="preserve">Pentane              </t>
    <phoneticPr fontId="3" type="noConversion"/>
  </si>
  <si>
    <t xml:space="preserve">Hexane               </t>
    <phoneticPr fontId="3" type="noConversion"/>
  </si>
  <si>
    <t xml:space="preserve">Pentane                  </t>
    <phoneticPr fontId="3" type="noConversion"/>
  </si>
  <si>
    <t xml:space="preserve">Hexane                     </t>
    <phoneticPr fontId="3" type="noConversion"/>
  </si>
  <si>
    <r>
      <t xml:space="preserve">2%  </t>
    </r>
    <r>
      <rPr>
        <b/>
        <sz val="28"/>
        <color rgb="FFFF0000"/>
        <rFont val="DengXian"/>
        <family val="3"/>
        <charset val="134"/>
      </rPr>
      <t>pH4</t>
    </r>
    <phoneticPr fontId="3" type="noConversion"/>
  </si>
  <si>
    <t>Elfa-1</t>
    <phoneticPr fontId="3" type="noConversion"/>
  </si>
  <si>
    <t>Elfa-2</t>
  </si>
  <si>
    <t>3.27-1</t>
    <phoneticPr fontId="3" type="noConversion"/>
  </si>
  <si>
    <t>3.27-1</t>
    <phoneticPr fontId="3" type="noConversion"/>
  </si>
  <si>
    <t>Elfa-2</t>
    <phoneticPr fontId="3" type="noConversion"/>
  </si>
  <si>
    <t>3.27-1</t>
    <phoneticPr fontId="3" type="noConversion"/>
  </si>
  <si>
    <t>3.29-1</t>
    <phoneticPr fontId="3" type="noConversion"/>
  </si>
  <si>
    <t>3.29-2</t>
    <phoneticPr fontId="3" type="noConversion"/>
  </si>
  <si>
    <t>2.29-2</t>
    <phoneticPr fontId="3" type="noConversion"/>
  </si>
  <si>
    <t>3.27-1</t>
    <phoneticPr fontId="3" type="noConversion"/>
  </si>
  <si>
    <t>3.27-2</t>
    <phoneticPr fontId="3" type="noConversion"/>
  </si>
  <si>
    <t>Rejection</t>
    <phoneticPr fontId="3" type="noConversion"/>
  </si>
  <si>
    <t>3.21-3</t>
    <phoneticPr fontId="3" type="noConversion"/>
  </si>
  <si>
    <t>3.21-1</t>
    <phoneticPr fontId="3" type="noConversion"/>
  </si>
  <si>
    <t>Pantane</t>
    <phoneticPr fontId="3" type="noConversion"/>
  </si>
  <si>
    <t>Hexane</t>
    <phoneticPr fontId="3" type="noConversion"/>
  </si>
  <si>
    <t>Pantane</t>
    <phoneticPr fontId="3" type="noConversion"/>
  </si>
  <si>
    <t>PSf</t>
    <phoneticPr fontId="3" type="noConversion"/>
  </si>
  <si>
    <t>PES2</t>
    <phoneticPr fontId="3" type="noConversion"/>
  </si>
  <si>
    <t>LX</t>
    <phoneticPr fontId="3" type="noConversion"/>
  </si>
  <si>
    <t>2.0%-pH</t>
    <phoneticPr fontId="3" type="noConversion"/>
  </si>
  <si>
    <t>2.0% MPD</t>
    <phoneticPr fontId="3" type="noConversion"/>
  </si>
  <si>
    <t>Contact angle</t>
    <phoneticPr fontId="3" type="noConversion"/>
  </si>
  <si>
    <t>b-5</t>
    <phoneticPr fontId="3" type="noConversion"/>
  </si>
  <si>
    <t>b-6</t>
    <phoneticPr fontId="3" type="noConversion"/>
  </si>
  <si>
    <t>ph4</t>
    <phoneticPr fontId="3" type="noConversion"/>
  </si>
  <si>
    <t>1%-5min</t>
    <phoneticPr fontId="3" type="noConversion"/>
  </si>
  <si>
    <t>solvents</t>
    <phoneticPr fontId="3" type="noConversion"/>
  </si>
  <si>
    <t>Pentane</t>
    <phoneticPr fontId="3" type="noConversion"/>
  </si>
  <si>
    <t>Heptane</t>
    <phoneticPr fontId="3" type="noConversion"/>
  </si>
  <si>
    <t>Octane</t>
    <phoneticPr fontId="3" type="noConversion"/>
  </si>
  <si>
    <t>pH9.3</t>
    <phoneticPr fontId="3" type="noConversion"/>
  </si>
  <si>
    <t>pH4</t>
    <phoneticPr fontId="3" type="noConversion"/>
  </si>
  <si>
    <t>1% MPD + 0.1% TMC</t>
    <phoneticPr fontId="3" type="noConversion"/>
  </si>
  <si>
    <t>Membrane</t>
    <phoneticPr fontId="3" type="noConversion"/>
  </si>
  <si>
    <t xml:space="preserve">1%     MPD       </t>
    <phoneticPr fontId="3" type="noConversion"/>
  </si>
  <si>
    <t>07-10</t>
    <phoneticPr fontId="3" type="noConversion"/>
  </si>
  <si>
    <t>07-13</t>
    <phoneticPr fontId="3" type="noConversion"/>
  </si>
  <si>
    <t>07-24</t>
    <phoneticPr fontId="3" type="noConversion"/>
  </si>
  <si>
    <t>07-11</t>
    <phoneticPr fontId="3" type="noConversion"/>
  </si>
  <si>
    <t xml:space="preserve">1%     MPD    FS       </t>
    <phoneticPr fontId="3" type="noConversion"/>
  </si>
  <si>
    <t>1</t>
    <phoneticPr fontId="3" type="noConversion"/>
  </si>
  <si>
    <t>2</t>
    <phoneticPr fontId="3" type="noConversion"/>
  </si>
  <si>
    <t>3</t>
    <phoneticPr fontId="3" type="noConversion"/>
  </si>
  <si>
    <t>1% MPD + 0.1% TMC Freestanding</t>
    <phoneticPr fontId="3" type="noConversion"/>
  </si>
  <si>
    <t>4</t>
    <phoneticPr fontId="3" type="noConversion"/>
  </si>
  <si>
    <t>GC</t>
    <phoneticPr fontId="3" type="noConversion"/>
  </si>
  <si>
    <t>mV×min</t>
    <phoneticPr fontId="3" type="noConversion"/>
  </si>
  <si>
    <t>Air</t>
    <phoneticPr fontId="3" type="noConversion"/>
  </si>
  <si>
    <t>Hexnae</t>
    <phoneticPr fontId="3" type="noConversion"/>
  </si>
  <si>
    <t>Column blk</t>
    <phoneticPr fontId="3" type="noConversion"/>
  </si>
  <si>
    <t>Column TMC</t>
    <phoneticPr fontId="3" type="noConversion"/>
  </si>
  <si>
    <t>cm</t>
    <phoneticPr fontId="3" type="noConversion"/>
  </si>
  <si>
    <t>Volume blk</t>
    <phoneticPr fontId="3" type="noConversion"/>
  </si>
  <si>
    <t>Volume TMC</t>
    <phoneticPr fontId="3" type="noConversion"/>
  </si>
  <si>
    <t>pentane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</si>
</sst>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(* #,##0.00_);_(* \(#,##0.00\);_(* &quot;-&quot;??_);_(@_)"/>
    <numFmt numFmtId="176" formatCode="0.0"/>
    <numFmt numFmtId="177" formatCode="0.0%"/>
    <numFmt numFmtId="178" formatCode="0.00_);[Red]\(0.00\)"/>
    <numFmt numFmtId="179" formatCode="0.0_);[Red]\(0.0\)"/>
    <numFmt numFmtId="180" formatCode="0_);[Red]\(0\)"/>
    <numFmt numFmtId="181" formatCode="0.000_);[Red]\(0.000\)"/>
    <numFmt numFmtId="182" formatCode="0.0000_);[Red]\(0.0000\)"/>
  </numFmts>
  <fonts count="34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sz val="12"/>
      <color rgb="FF00B0F0"/>
      <name val="Arial"/>
      <family val="2"/>
    </font>
    <font>
      <b/>
      <sz val="12"/>
      <color theme="6" tint="-0.499984740745262"/>
      <name val="Arial"/>
      <family val="2"/>
    </font>
    <font>
      <b/>
      <i/>
      <sz val="11"/>
      <color theme="6" tint="-0.499984740745262"/>
      <name val="Arial"/>
      <family val="2"/>
    </font>
    <font>
      <b/>
      <i/>
      <vertAlign val="subscript"/>
      <sz val="11"/>
      <color theme="6" tint="-0.499984740745262"/>
      <name val="Arial"/>
      <family val="2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1"/>
      <color theme="1"/>
      <name val="宋体"/>
      <scheme val="minor"/>
    </font>
    <font>
      <b/>
      <sz val="10"/>
      <name val="Calibri"/>
      <family val="2"/>
    </font>
    <font>
      <sz val="12"/>
      <color theme="1"/>
      <name val="Arial"/>
      <family val="2"/>
    </font>
    <font>
      <b/>
      <i/>
      <sz val="12"/>
      <color theme="6" tint="-0.499984740745262"/>
      <name val="Arial"/>
      <family val="2"/>
    </font>
    <font>
      <b/>
      <i/>
      <vertAlign val="subscript"/>
      <sz val="12"/>
      <color theme="6" tint="-0.499984740745262"/>
      <name val="Arial"/>
      <family val="2"/>
    </font>
    <font>
      <b/>
      <sz val="16"/>
      <color theme="6" tint="-0.499984740745262"/>
      <name val="Arial"/>
      <family val="2"/>
    </font>
    <font>
      <b/>
      <sz val="14"/>
      <color theme="0"/>
      <name val="Arial"/>
      <family val="2"/>
    </font>
    <font>
      <b/>
      <sz val="16"/>
      <color theme="8" tint="-0.499984740745262"/>
      <name val="Arial"/>
      <family val="2"/>
    </font>
    <font>
      <b/>
      <sz val="14"/>
      <color theme="0"/>
      <name val="DengXian"/>
      <family val="3"/>
      <charset val="134"/>
    </font>
    <font>
      <b/>
      <sz val="20"/>
      <color theme="0"/>
      <name val="Arial"/>
      <family val="2"/>
    </font>
    <font>
      <b/>
      <sz val="28"/>
      <color theme="0"/>
      <name val="DengXian"/>
      <family val="3"/>
      <charset val="134"/>
    </font>
    <font>
      <b/>
      <sz val="28"/>
      <color theme="8" tint="-0.499984740745262"/>
      <name val="DengXian"/>
      <family val="3"/>
      <charset val="134"/>
    </font>
    <font>
      <b/>
      <sz val="28"/>
      <color rgb="FFFF0000"/>
      <name val="DengXian"/>
      <family val="3"/>
      <charset val="134"/>
    </font>
    <font>
      <sz val="14"/>
      <name val="宋体"/>
      <family val="2"/>
      <charset val="134"/>
      <scheme val="minor"/>
    </font>
    <font>
      <sz val="12"/>
      <color theme="0" tint="-0.249977111117893"/>
      <name val="Arial"/>
      <family val="2"/>
    </font>
    <font>
      <b/>
      <sz val="12"/>
      <color theme="1"/>
      <name val="Heiti"/>
    </font>
    <font>
      <b/>
      <sz val="12"/>
      <color theme="0"/>
      <name val="DengXian"/>
      <family val="3"/>
      <charset val="134"/>
    </font>
    <font>
      <b/>
      <sz val="12"/>
      <color theme="0" tint="-0.249977111117893"/>
      <name val="Arial"/>
      <family val="2"/>
    </font>
    <font>
      <b/>
      <sz val="10"/>
      <color theme="0" tint="-0.249977111117893"/>
      <name val="Calibri"/>
      <family val="2"/>
    </font>
    <font>
      <b/>
      <sz val="12"/>
      <color rgb="FFFFFF00"/>
      <name val="DengXian"/>
      <family val="3"/>
      <charset val="134"/>
    </font>
    <font>
      <b/>
      <sz val="12"/>
      <color theme="0" tint="-0.34998626667073579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0" fontId="1" fillId="0" borderId="0"/>
  </cellStyleXfs>
  <cellXfs count="194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7" borderId="0" xfId="1" applyFont="1" applyFill="1" applyBorder="1" applyAlignment="1">
      <alignment horizontal="center" vertical="center" wrapText="1" shrinkToFit="1"/>
    </xf>
    <xf numFmtId="0" fontId="6" fillId="4" borderId="0" xfId="1" applyFont="1" applyFill="1" applyBorder="1" applyAlignment="1">
      <alignment horizontal="center" vertical="center"/>
    </xf>
    <xf numFmtId="49" fontId="6" fillId="4" borderId="0" xfId="1" applyNumberFormat="1" applyFont="1" applyFill="1" applyBorder="1" applyAlignment="1">
      <alignment horizontal="center" vertical="center"/>
    </xf>
    <xf numFmtId="0" fontId="6" fillId="5" borderId="0" xfId="1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center" vertical="center"/>
    </xf>
    <xf numFmtId="178" fontId="7" fillId="6" borderId="0" xfId="1" applyNumberFormat="1" applyFont="1" applyFill="1" applyBorder="1" applyAlignment="1">
      <alignment horizontal="center"/>
    </xf>
    <xf numFmtId="178" fontId="11" fillId="0" borderId="0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8" fontId="5" fillId="6" borderId="0" xfId="1" applyNumberFormat="1" applyFont="1" applyFill="1" applyBorder="1" applyAlignment="1">
      <alignment horizontal="center"/>
    </xf>
    <xf numFmtId="177" fontId="5" fillId="0" borderId="0" xfId="1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Fill="1">
      <alignment vertical="center"/>
    </xf>
    <xf numFmtId="177" fontId="5" fillId="0" borderId="0" xfId="1" applyNumberFormat="1" applyFont="1" applyFill="1" applyBorder="1" applyAlignment="1">
      <alignment horizontal="center" vertical="center"/>
    </xf>
    <xf numFmtId="179" fontId="6" fillId="4" borderId="0" xfId="1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center" vertical="center"/>
    </xf>
    <xf numFmtId="179" fontId="5" fillId="0" borderId="0" xfId="1" applyNumberFormat="1" applyFont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49" fontId="14" fillId="12" borderId="0" xfId="1" applyNumberFormat="1" applyFont="1" applyFill="1" applyBorder="1" applyAlignment="1">
      <alignment horizontal="center" vertical="center" wrapText="1"/>
    </xf>
    <xf numFmtId="0" fontId="5" fillId="6" borderId="0" xfId="1" applyFont="1" applyFill="1" applyBorder="1" applyAlignment="1">
      <alignment horizontal="center" vertical="center" wrapText="1" shrinkToFit="1"/>
    </xf>
    <xf numFmtId="0" fontId="8" fillId="8" borderId="0" xfId="1" applyFont="1" applyFill="1" applyBorder="1" applyAlignment="1">
      <alignment horizontal="center" vertical="center"/>
    </xf>
    <xf numFmtId="178" fontId="9" fillId="8" borderId="0" xfId="1" applyNumberFormat="1" applyFont="1" applyFill="1" applyBorder="1" applyAlignment="1">
      <alignment horizontal="center" vertical="center"/>
    </xf>
    <xf numFmtId="178" fontId="16" fillId="8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180" fontId="5" fillId="0" borderId="0" xfId="1" applyNumberFormat="1" applyFont="1" applyBorder="1" applyAlignment="1">
      <alignment horizontal="center" vertical="center"/>
    </xf>
    <xf numFmtId="181" fontId="5" fillId="0" borderId="0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/>
    </xf>
    <xf numFmtId="179" fontId="5" fillId="0" borderId="0" xfId="1" applyNumberFormat="1" applyFont="1" applyBorder="1" applyAlignment="1">
      <alignment horizontal="center" vertical="center"/>
    </xf>
    <xf numFmtId="179" fontId="5" fillId="0" borderId="0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9" fillId="7" borderId="0" xfId="1" applyFont="1" applyFill="1" applyBorder="1" applyAlignment="1">
      <alignment horizontal="center" vertical="center" wrapText="1"/>
    </xf>
    <xf numFmtId="177" fontId="24" fillId="19" borderId="0" xfId="1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>
      <alignment vertical="center"/>
    </xf>
    <xf numFmtId="178" fontId="15" fillId="0" borderId="0" xfId="0" applyNumberFormat="1" applyFont="1" applyAlignment="1">
      <alignment horizontal="center" vertical="center"/>
    </xf>
    <xf numFmtId="178" fontId="15" fillId="23" borderId="0" xfId="0" applyNumberFormat="1" applyFont="1" applyFill="1" applyAlignment="1">
      <alignment horizontal="center" vertical="center"/>
    </xf>
    <xf numFmtId="178" fontId="4" fillId="10" borderId="0" xfId="0" applyNumberFormat="1" applyFont="1" applyFill="1" applyAlignment="1">
      <alignment horizontal="center" vertical="center"/>
    </xf>
    <xf numFmtId="178" fontId="15" fillId="22" borderId="0" xfId="0" applyNumberFormat="1" applyFont="1" applyFill="1" applyAlignment="1">
      <alignment horizontal="center" vertical="center"/>
    </xf>
    <xf numFmtId="178" fontId="27" fillId="0" borderId="0" xfId="0" applyNumberFormat="1" applyFont="1" applyAlignment="1">
      <alignment horizontal="center" vertical="center"/>
    </xf>
    <xf numFmtId="179" fontId="5" fillId="0" borderId="0" xfId="1" applyNumberFormat="1" applyFont="1" applyBorder="1" applyAlignment="1">
      <alignment horizontal="center" vertical="center"/>
    </xf>
    <xf numFmtId="181" fontId="5" fillId="0" borderId="0" xfId="1" applyNumberFormat="1" applyFont="1" applyBorder="1" applyAlignment="1">
      <alignment horizontal="center" vertical="center"/>
    </xf>
    <xf numFmtId="179" fontId="5" fillId="0" borderId="0" xfId="1" applyNumberFormat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181" fontId="5" fillId="0" borderId="0" xfId="1" applyNumberFormat="1" applyFont="1" applyFill="1" applyBorder="1" applyAlignment="1">
      <alignment horizontal="center" vertical="center"/>
    </xf>
    <xf numFmtId="179" fontId="5" fillId="0" borderId="0" xfId="1" applyNumberFormat="1" applyFont="1" applyBorder="1" applyAlignment="1">
      <alignment horizontal="center" vertical="center"/>
    </xf>
    <xf numFmtId="178" fontId="6" fillId="5" borderId="0" xfId="1" applyNumberFormat="1" applyFont="1" applyFill="1" applyBorder="1" applyAlignment="1">
      <alignment horizontal="center" vertical="center"/>
    </xf>
    <xf numFmtId="0" fontId="5" fillId="6" borderId="0" xfId="1" applyFont="1" applyFill="1" applyBorder="1" applyAlignment="1">
      <alignment horizontal="center" vertical="center"/>
    </xf>
    <xf numFmtId="176" fontId="5" fillId="6" borderId="0" xfId="1" applyNumberFormat="1" applyFont="1" applyFill="1" applyBorder="1" applyAlignment="1">
      <alignment horizontal="center" vertical="center"/>
    </xf>
    <xf numFmtId="178" fontId="6" fillId="24" borderId="0" xfId="2" applyNumberFormat="1" applyFont="1" applyFill="1" applyBorder="1" applyAlignment="1">
      <alignment horizontal="center" vertical="center"/>
    </xf>
    <xf numFmtId="49" fontId="14" fillId="25" borderId="0" xfId="1" applyNumberFormat="1" applyFont="1" applyFill="1" applyBorder="1" applyAlignment="1">
      <alignment horizontal="center" vertical="center" wrapText="1"/>
    </xf>
    <xf numFmtId="178" fontId="7" fillId="6" borderId="0" xfId="1" applyNumberFormat="1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horizontal="center" vertical="center"/>
    </xf>
    <xf numFmtId="0" fontId="30" fillId="0" borderId="0" xfId="1" applyFont="1" applyFill="1" applyBorder="1" applyAlignment="1">
      <alignment horizontal="center" vertical="center"/>
    </xf>
    <xf numFmtId="176" fontId="30" fillId="0" borderId="0" xfId="1" applyNumberFormat="1" applyFont="1" applyFill="1" applyBorder="1" applyAlignment="1">
      <alignment horizontal="center" vertical="center"/>
    </xf>
    <xf numFmtId="49" fontId="31" fillId="12" borderId="0" xfId="1" applyNumberFormat="1" applyFont="1" applyFill="1" applyBorder="1" applyAlignment="1">
      <alignment horizontal="center" vertical="center" wrapText="1"/>
    </xf>
    <xf numFmtId="178" fontId="30" fillId="6" borderId="0" xfId="1" applyNumberFormat="1" applyFont="1" applyFill="1" applyBorder="1" applyAlignment="1">
      <alignment horizontal="center"/>
    </xf>
    <xf numFmtId="0" fontId="30" fillId="0" borderId="0" xfId="1" applyFont="1" applyBorder="1" applyAlignment="1">
      <alignment horizontal="center" vertical="center"/>
    </xf>
    <xf numFmtId="177" fontId="30" fillId="0" borderId="0" xfId="1" applyNumberFormat="1" applyFont="1" applyBorder="1" applyAlignment="1">
      <alignment horizontal="center" vertical="center"/>
    </xf>
    <xf numFmtId="179" fontId="5" fillId="6" borderId="0" xfId="1" applyNumberFormat="1" applyFont="1" applyFill="1" applyBorder="1" applyAlignment="1">
      <alignment horizontal="center" vertical="center"/>
    </xf>
    <xf numFmtId="176" fontId="4" fillId="6" borderId="0" xfId="1" applyNumberFormat="1" applyFont="1" applyFill="1" applyBorder="1" applyAlignment="1">
      <alignment horizontal="center" vertical="center"/>
    </xf>
    <xf numFmtId="0" fontId="5" fillId="6" borderId="16" xfId="1" applyFont="1" applyFill="1" applyBorder="1" applyAlignment="1">
      <alignment horizontal="center" vertical="center"/>
    </xf>
    <xf numFmtId="179" fontId="5" fillId="6" borderId="16" xfId="1" applyNumberFormat="1" applyFont="1" applyFill="1" applyBorder="1" applyAlignment="1">
      <alignment horizontal="center" vertical="center"/>
    </xf>
    <xf numFmtId="176" fontId="5" fillId="6" borderId="16" xfId="1" applyNumberFormat="1" applyFont="1" applyFill="1" applyBorder="1" applyAlignment="1">
      <alignment horizontal="center" vertical="center"/>
    </xf>
    <xf numFmtId="178" fontId="11" fillId="0" borderId="16" xfId="1" applyNumberFormat="1" applyFont="1" applyBorder="1" applyAlignment="1">
      <alignment horizontal="center" vertical="center"/>
    </xf>
    <xf numFmtId="178" fontId="6" fillId="24" borderId="16" xfId="2" applyNumberFormat="1" applyFont="1" applyFill="1" applyBorder="1" applyAlignment="1">
      <alignment horizontal="center" vertical="center"/>
    </xf>
    <xf numFmtId="178" fontId="6" fillId="24" borderId="17" xfId="2" applyNumberFormat="1" applyFont="1" applyFill="1" applyBorder="1" applyAlignment="1">
      <alignment horizontal="center" vertical="center"/>
    </xf>
    <xf numFmtId="178" fontId="6" fillId="24" borderId="19" xfId="2" applyNumberFormat="1" applyFont="1" applyFill="1" applyBorder="1" applyAlignment="1">
      <alignment horizontal="center" vertical="center"/>
    </xf>
    <xf numFmtId="0" fontId="6" fillId="6" borderId="18" xfId="1" applyFont="1" applyFill="1" applyBorder="1" applyAlignment="1">
      <alignment horizontal="center" vertical="center" wrapText="1" shrinkToFit="1"/>
    </xf>
    <xf numFmtId="0" fontId="6" fillId="5" borderId="18" xfId="1" applyFont="1" applyFill="1" applyBorder="1" applyAlignment="1">
      <alignment horizontal="center" vertical="center" wrapText="1" shrinkToFit="1"/>
    </xf>
    <xf numFmtId="0" fontId="6" fillId="5" borderId="20" xfId="1" applyFont="1" applyFill="1" applyBorder="1" applyAlignment="1">
      <alignment horizontal="center" vertical="center" wrapText="1" shrinkToFit="1"/>
    </xf>
    <xf numFmtId="0" fontId="5" fillId="0" borderId="21" xfId="1" applyFont="1" applyFill="1" applyBorder="1" applyAlignment="1">
      <alignment horizontal="center" vertical="center"/>
    </xf>
    <xf numFmtId="176" fontId="5" fillId="0" borderId="21" xfId="1" applyNumberFormat="1" applyFont="1" applyFill="1" applyBorder="1" applyAlignment="1">
      <alignment horizontal="center" vertical="center"/>
    </xf>
    <xf numFmtId="49" fontId="14" fillId="25" borderId="21" xfId="1" applyNumberFormat="1" applyFont="1" applyFill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/>
    </xf>
    <xf numFmtId="177" fontId="5" fillId="0" borderId="21" xfId="1" applyNumberFormat="1" applyFont="1" applyBorder="1" applyAlignment="1">
      <alignment horizontal="center" vertical="center"/>
    </xf>
    <xf numFmtId="178" fontId="11" fillId="0" borderId="21" xfId="1" applyNumberFormat="1" applyFont="1" applyBorder="1" applyAlignment="1">
      <alignment horizontal="center" vertical="center"/>
    </xf>
    <xf numFmtId="178" fontId="6" fillId="24" borderId="21" xfId="2" applyNumberFormat="1" applyFont="1" applyFill="1" applyBorder="1" applyAlignment="1">
      <alignment horizontal="center" vertical="center"/>
    </xf>
    <xf numFmtId="178" fontId="6" fillId="24" borderId="22" xfId="2" applyNumberFormat="1" applyFont="1" applyFill="1" applyBorder="1" applyAlignment="1">
      <alignment horizontal="center" vertical="center"/>
    </xf>
    <xf numFmtId="0" fontId="6" fillId="6" borderId="15" xfId="1" applyFont="1" applyFill="1" applyBorder="1" applyAlignment="1">
      <alignment horizontal="center" vertical="center" wrapText="1" shrinkToFit="1"/>
    </xf>
    <xf numFmtId="49" fontId="14" fillId="25" borderId="16" xfId="1" applyNumberFormat="1" applyFont="1" applyFill="1" applyBorder="1" applyAlignment="1">
      <alignment horizontal="center" vertical="center" wrapText="1"/>
    </xf>
    <xf numFmtId="178" fontId="33" fillId="6" borderId="0" xfId="1" applyNumberFormat="1" applyFont="1" applyFill="1" applyBorder="1" applyAlignment="1">
      <alignment horizontal="center"/>
    </xf>
    <xf numFmtId="0" fontId="33" fillId="0" borderId="0" xfId="1" applyFont="1" applyBorder="1" applyAlignment="1">
      <alignment horizontal="center" vertical="center"/>
    </xf>
    <xf numFmtId="177" fontId="33" fillId="0" borderId="0" xfId="1" applyNumberFormat="1" applyFont="1" applyBorder="1" applyAlignment="1">
      <alignment horizontal="center" vertical="center"/>
    </xf>
    <xf numFmtId="182" fontId="5" fillId="0" borderId="0" xfId="1" applyNumberFormat="1" applyFont="1" applyBorder="1" applyAlignment="1">
      <alignment horizontal="center" vertical="center"/>
    </xf>
    <xf numFmtId="182" fontId="5" fillId="0" borderId="0" xfId="1" applyNumberFormat="1" applyFont="1" applyFill="1" applyBorder="1" applyAlignment="1">
      <alignment horizontal="center" vertical="center"/>
    </xf>
    <xf numFmtId="179" fontId="5" fillId="0" borderId="0" xfId="1" applyNumberFormat="1" applyFont="1" applyBorder="1" applyAlignment="1">
      <alignment horizontal="center" vertical="center"/>
    </xf>
    <xf numFmtId="0" fontId="5" fillId="22" borderId="0" xfId="1" applyNumberFormat="1" applyFont="1" applyFill="1" applyBorder="1" applyAlignment="1">
      <alignment horizontal="center" vertical="center"/>
    </xf>
    <xf numFmtId="179" fontId="5" fillId="22" borderId="0" xfId="1" applyNumberFormat="1" applyFont="1" applyFill="1" applyBorder="1" applyAlignment="1">
      <alignment horizontal="center" vertical="center" wrapText="1"/>
    </xf>
    <xf numFmtId="179" fontId="5" fillId="22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49" fontId="14" fillId="25" borderId="0" xfId="1" applyNumberFormat="1" applyFont="1" applyFill="1" applyBorder="1" applyAlignment="1">
      <alignment horizontal="center" vertical="center" wrapText="1"/>
    </xf>
    <xf numFmtId="49" fontId="14" fillId="25" borderId="21" xfId="1" applyNumberFormat="1" applyFont="1" applyFill="1" applyBorder="1" applyAlignment="1">
      <alignment horizontal="center" vertical="center" wrapText="1"/>
    </xf>
    <xf numFmtId="179" fontId="5" fillId="0" borderId="0" xfId="1" applyNumberFormat="1" applyFont="1" applyBorder="1" applyAlignment="1">
      <alignment horizontal="center" vertical="center"/>
    </xf>
    <xf numFmtId="178" fontId="5" fillId="6" borderId="21" xfId="1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center"/>
    </xf>
    <xf numFmtId="178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NumberFormat="1" applyFont="1" applyAlignment="1">
      <alignment horizontal="center" vertical="center" wrapText="1" shrinkToFit="1"/>
    </xf>
    <xf numFmtId="177" fontId="15" fillId="0" borderId="0" xfId="0" applyNumberFormat="1" applyFont="1" applyAlignment="1">
      <alignment horizontal="center" vertical="center" wrapText="1" shrinkToFit="1"/>
    </xf>
    <xf numFmtId="179" fontId="5" fillId="6" borderId="0" xfId="1" applyNumberFormat="1" applyFont="1" applyFill="1" applyBorder="1" applyAlignment="1">
      <alignment horizontal="center" vertical="center"/>
    </xf>
    <xf numFmtId="179" fontId="5" fillId="0" borderId="0" xfId="1" applyNumberFormat="1" applyFont="1" applyBorder="1" applyAlignment="1">
      <alignment horizontal="center" vertical="center"/>
    </xf>
    <xf numFmtId="9" fontId="23" fillId="18" borderId="0" xfId="1" applyNumberFormat="1" applyFont="1" applyFill="1" applyBorder="1" applyAlignment="1">
      <alignment horizontal="center" vertical="center" wrapText="1"/>
    </xf>
    <xf numFmtId="0" fontId="23" fillId="18" borderId="0" xfId="1" applyFont="1" applyFill="1" applyBorder="1" applyAlignment="1">
      <alignment horizontal="center" vertical="center" wrapText="1"/>
    </xf>
    <xf numFmtId="0" fontId="22" fillId="7" borderId="0" xfId="1" applyFont="1" applyFill="1" applyBorder="1" applyAlignment="1">
      <alignment horizontal="center" vertical="center"/>
    </xf>
    <xf numFmtId="0" fontId="5" fillId="6" borderId="0" xfId="1" applyFont="1" applyFill="1" applyBorder="1" applyAlignment="1">
      <alignment horizontal="center" vertical="center" wrapText="1" shrinkToFit="1"/>
    </xf>
    <xf numFmtId="9" fontId="23" fillId="20" borderId="0" xfId="1" applyNumberFormat="1" applyFont="1" applyFill="1" applyBorder="1" applyAlignment="1">
      <alignment horizontal="center" vertical="center" wrapText="1"/>
    </xf>
    <xf numFmtId="0" fontId="23" fillId="20" borderId="0" xfId="1" applyFont="1" applyFill="1" applyBorder="1" applyAlignment="1">
      <alignment horizontal="center" vertical="center" wrapText="1"/>
    </xf>
    <xf numFmtId="177" fontId="24" fillId="19" borderId="0" xfId="1" applyNumberFormat="1" applyFont="1" applyFill="1" applyBorder="1" applyAlignment="1">
      <alignment horizontal="center" vertical="center" wrapText="1"/>
    </xf>
    <xf numFmtId="178" fontId="5" fillId="13" borderId="0" xfId="2" applyNumberFormat="1" applyFont="1" applyFill="1" applyBorder="1" applyAlignment="1">
      <alignment horizontal="center" vertical="center"/>
    </xf>
    <xf numFmtId="0" fontId="21" fillId="7" borderId="0" xfId="1" applyFont="1" applyFill="1" applyBorder="1" applyAlignment="1">
      <alignment horizontal="center" vertical="center" wrapText="1"/>
    </xf>
    <xf numFmtId="0" fontId="19" fillId="7" borderId="0" xfId="1" applyFont="1" applyFill="1" applyBorder="1" applyAlignment="1">
      <alignment horizontal="center" vertical="center" wrapText="1"/>
    </xf>
    <xf numFmtId="178" fontId="9" fillId="8" borderId="0" xfId="1" applyNumberFormat="1" applyFont="1" applyFill="1" applyBorder="1" applyAlignment="1">
      <alignment horizontal="center" vertical="center"/>
    </xf>
    <xf numFmtId="0" fontId="21" fillId="16" borderId="0" xfId="1" applyFont="1" applyFill="1" applyBorder="1" applyAlignment="1">
      <alignment horizontal="center" vertical="center" wrapText="1"/>
    </xf>
    <xf numFmtId="0" fontId="19" fillId="16" borderId="0" xfId="1" applyFont="1" applyFill="1" applyBorder="1" applyAlignment="1">
      <alignment horizontal="center" vertical="center" wrapText="1"/>
    </xf>
    <xf numFmtId="178" fontId="20" fillId="6" borderId="0" xfId="1" applyNumberFormat="1" applyFont="1" applyFill="1" applyBorder="1" applyAlignment="1">
      <alignment horizontal="center" vertical="center"/>
    </xf>
    <xf numFmtId="0" fontId="8" fillId="8" borderId="0" xfId="1" applyFont="1" applyFill="1" applyBorder="1" applyAlignment="1">
      <alignment horizontal="center" vertical="center"/>
    </xf>
    <xf numFmtId="177" fontId="18" fillId="11" borderId="0" xfId="1" applyNumberFormat="1" applyFont="1" applyFill="1" applyBorder="1" applyAlignment="1">
      <alignment horizontal="center" vertical="center"/>
    </xf>
    <xf numFmtId="178" fontId="16" fillId="8" borderId="0" xfId="1" applyNumberFormat="1" applyFont="1" applyFill="1" applyBorder="1" applyAlignment="1">
      <alignment horizontal="center" vertical="center"/>
    </xf>
    <xf numFmtId="181" fontId="5" fillId="8" borderId="0" xfId="1" applyNumberFormat="1" applyFont="1" applyFill="1" applyBorder="1" applyAlignment="1">
      <alignment horizontal="center" vertical="center"/>
    </xf>
    <xf numFmtId="0" fontId="6" fillId="5" borderId="0" xfId="1" applyFont="1" applyFill="1" applyBorder="1" applyAlignment="1">
      <alignment horizontal="center" vertical="center" wrapText="1" shrinkToFit="1"/>
    </xf>
    <xf numFmtId="180" fontId="5" fillId="0" borderId="0" xfId="1" applyNumberFormat="1" applyFont="1" applyBorder="1" applyAlignment="1">
      <alignment horizontal="center" vertical="center"/>
    </xf>
    <xf numFmtId="177" fontId="5" fillId="10" borderId="0" xfId="1" applyNumberFormat="1" applyFont="1" applyFill="1" applyBorder="1" applyAlignment="1">
      <alignment horizontal="center" vertical="center"/>
    </xf>
    <xf numFmtId="9" fontId="5" fillId="14" borderId="0" xfId="1" applyNumberFormat="1" applyFont="1" applyFill="1" applyBorder="1" applyAlignment="1">
      <alignment horizontal="center" vertical="center"/>
    </xf>
    <xf numFmtId="0" fontId="5" fillId="14" borderId="0" xfId="1" applyNumberFormat="1" applyFont="1" applyFill="1" applyBorder="1" applyAlignment="1">
      <alignment horizontal="center" vertical="center"/>
    </xf>
    <xf numFmtId="9" fontId="6" fillId="15" borderId="0" xfId="1" applyNumberFormat="1" applyFont="1" applyFill="1" applyBorder="1" applyAlignment="1">
      <alignment horizontal="center" vertical="center"/>
    </xf>
    <xf numFmtId="9" fontId="6" fillId="3" borderId="0" xfId="1" applyNumberFormat="1" applyFont="1" applyFill="1" applyBorder="1" applyAlignment="1">
      <alignment horizontal="center" vertical="center"/>
    </xf>
    <xf numFmtId="0" fontId="26" fillId="7" borderId="0" xfId="0" applyFont="1" applyFill="1" applyBorder="1" applyAlignment="1">
      <alignment horizontal="center" vertical="center"/>
    </xf>
    <xf numFmtId="177" fontId="12" fillId="9" borderId="0" xfId="1" applyNumberFormat="1" applyFont="1" applyFill="1" applyBorder="1" applyAlignment="1">
      <alignment horizontal="center" vertical="center"/>
    </xf>
    <xf numFmtId="181" fontId="5" fillId="17" borderId="0" xfId="1" applyNumberFormat="1" applyFont="1" applyFill="1" applyBorder="1" applyAlignment="1">
      <alignment horizontal="center" vertical="center"/>
    </xf>
    <xf numFmtId="181" fontId="5" fillId="0" borderId="0" xfId="1" applyNumberFormat="1" applyFont="1" applyBorder="1" applyAlignment="1">
      <alignment horizontal="center" vertical="center"/>
    </xf>
    <xf numFmtId="178" fontId="12" fillId="21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177" fontId="12" fillId="5" borderId="0" xfId="1" applyNumberFormat="1" applyFont="1" applyFill="1" applyBorder="1" applyAlignment="1">
      <alignment horizontal="center" vertical="center"/>
    </xf>
    <xf numFmtId="178" fontId="12" fillId="20" borderId="0" xfId="1" applyNumberFormat="1" applyFont="1" applyFill="1" applyBorder="1" applyAlignment="1">
      <alignment horizontal="center" vertical="center"/>
    </xf>
    <xf numFmtId="179" fontId="5" fillId="22" borderId="0" xfId="1" applyNumberFormat="1" applyFont="1" applyFill="1" applyBorder="1" applyAlignment="1">
      <alignment horizontal="center" vertical="center"/>
    </xf>
    <xf numFmtId="179" fontId="5" fillId="25" borderId="0" xfId="1" applyNumberFormat="1" applyFont="1" applyFill="1" applyBorder="1" applyAlignment="1">
      <alignment horizontal="center" vertical="center"/>
    </xf>
    <xf numFmtId="182" fontId="5" fillId="0" borderId="0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8" fontId="4" fillId="11" borderId="7" xfId="0" applyNumberFormat="1" applyFont="1" applyFill="1" applyBorder="1" applyAlignment="1">
      <alignment horizontal="center" vertical="center"/>
    </xf>
    <xf numFmtId="178" fontId="4" fillId="11" borderId="0" xfId="0" applyNumberFormat="1" applyFont="1" applyFill="1" applyBorder="1" applyAlignment="1">
      <alignment horizontal="center" vertical="center"/>
    </xf>
    <xf numFmtId="178" fontId="4" fillId="11" borderId="1" xfId="0" applyNumberFormat="1" applyFont="1" applyFill="1" applyBorder="1" applyAlignment="1">
      <alignment horizontal="center" vertical="center"/>
    </xf>
    <xf numFmtId="178" fontId="4" fillId="22" borderId="2" xfId="0" applyNumberFormat="1" applyFont="1" applyFill="1" applyBorder="1" applyAlignment="1">
      <alignment horizontal="center" vertical="center"/>
    </xf>
    <xf numFmtId="178" fontId="4" fillId="22" borderId="4" xfId="0" applyNumberFormat="1" applyFont="1" applyFill="1" applyBorder="1" applyAlignment="1">
      <alignment horizontal="center" vertical="center"/>
    </xf>
    <xf numFmtId="178" fontId="4" fillId="22" borderId="6" xfId="0" applyNumberFormat="1" applyFont="1" applyFill="1" applyBorder="1" applyAlignment="1">
      <alignment horizontal="center" vertical="center"/>
    </xf>
    <xf numFmtId="178" fontId="5" fillId="13" borderId="21" xfId="2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78" fontId="7" fillId="6" borderId="0" xfId="1" applyNumberFormat="1" applyFont="1" applyFill="1" applyBorder="1" applyAlignment="1">
      <alignment horizontal="center"/>
    </xf>
    <xf numFmtId="0" fontId="6" fillId="5" borderId="18" xfId="1" applyFont="1" applyFill="1" applyBorder="1" applyAlignment="1">
      <alignment horizontal="center" vertical="center" wrapText="1" shrinkToFit="1"/>
    </xf>
    <xf numFmtId="0" fontId="6" fillId="5" borderId="20" xfId="1" applyFont="1" applyFill="1" applyBorder="1" applyAlignment="1">
      <alignment horizontal="center" vertical="center" wrapText="1" shrinkToFit="1"/>
    </xf>
    <xf numFmtId="177" fontId="6" fillId="5" borderId="0" xfId="1" applyNumberFormat="1" applyFont="1" applyFill="1" applyBorder="1" applyAlignment="1">
      <alignment horizontal="center" vertical="center"/>
    </xf>
    <xf numFmtId="177" fontId="6" fillId="5" borderId="21" xfId="1" applyNumberFormat="1" applyFont="1" applyFill="1" applyBorder="1" applyAlignment="1">
      <alignment horizontal="center" vertical="center"/>
    </xf>
    <xf numFmtId="0" fontId="28" fillId="22" borderId="0" xfId="0" applyFont="1" applyFill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32" fillId="7" borderId="0" xfId="1" applyFont="1" applyFill="1" applyBorder="1" applyAlignment="1">
      <alignment horizontal="center" vertical="center" wrapText="1"/>
    </xf>
    <xf numFmtId="0" fontId="6" fillId="6" borderId="15" xfId="1" applyFont="1" applyFill="1" applyBorder="1" applyAlignment="1">
      <alignment horizontal="center" vertical="center" wrapText="1" shrinkToFit="1"/>
    </xf>
    <xf numFmtId="0" fontId="6" fillId="6" borderId="18" xfId="1" applyFont="1" applyFill="1" applyBorder="1" applyAlignment="1">
      <alignment horizontal="center" vertical="center" wrapText="1" shrinkToFit="1"/>
    </xf>
    <xf numFmtId="178" fontId="7" fillId="6" borderId="16" xfId="1" applyNumberFormat="1" applyFont="1" applyFill="1" applyBorder="1" applyAlignment="1">
      <alignment horizontal="center"/>
    </xf>
    <xf numFmtId="178" fontId="7" fillId="6" borderId="16" xfId="1" applyNumberFormat="1" applyFont="1" applyFill="1" applyBorder="1" applyAlignment="1">
      <alignment horizontal="center" vertical="center"/>
    </xf>
    <xf numFmtId="178" fontId="7" fillId="6" borderId="0" xfId="1" applyNumberFormat="1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9" fontId="14" fillId="26" borderId="16" xfId="1" applyNumberFormat="1" applyFont="1" applyFill="1" applyBorder="1" applyAlignment="1">
      <alignment horizontal="center" vertical="center" wrapText="1"/>
    </xf>
    <xf numFmtId="49" fontId="14" fillId="26" borderId="0" xfId="1" applyNumberFormat="1" applyFont="1" applyFill="1" applyBorder="1" applyAlignment="1">
      <alignment horizontal="center" vertical="center" wrapText="1"/>
    </xf>
    <xf numFmtId="49" fontId="14" fillId="25" borderId="0" xfId="1" applyNumberFormat="1" applyFont="1" applyFill="1" applyBorder="1" applyAlignment="1">
      <alignment horizontal="center" vertical="center" wrapText="1"/>
    </xf>
    <xf numFmtId="49" fontId="14" fillId="12" borderId="16" xfId="1" applyNumberFormat="1" applyFont="1" applyFill="1" applyBorder="1" applyAlignment="1">
      <alignment horizontal="center" vertical="center" wrapText="1"/>
    </xf>
    <xf numFmtId="49" fontId="14" fillId="12" borderId="0" xfId="1" applyNumberFormat="1" applyFont="1" applyFill="1" applyBorder="1" applyAlignment="1">
      <alignment horizontal="center" vertical="center" wrapText="1"/>
    </xf>
    <xf numFmtId="49" fontId="14" fillId="25" borderId="21" xfId="1" applyNumberFormat="1" applyFont="1" applyFill="1" applyBorder="1" applyAlignment="1">
      <alignment horizontal="center" vertical="center" wrapText="1"/>
    </xf>
    <xf numFmtId="0" fontId="6" fillId="7" borderId="0" xfId="1" applyFont="1" applyFill="1" applyBorder="1" applyAlignment="1">
      <alignment horizontal="center" vertical="center" wrapText="1"/>
    </xf>
    <xf numFmtId="0" fontId="29" fillId="7" borderId="12" xfId="1" applyFont="1" applyFill="1" applyBorder="1" applyAlignment="1">
      <alignment horizontal="center" vertical="center" wrapText="1"/>
    </xf>
    <xf numFmtId="0" fontId="29" fillId="7" borderId="13" xfId="1" applyFont="1" applyFill="1" applyBorder="1" applyAlignment="1">
      <alignment horizontal="center" vertical="center" wrapText="1"/>
    </xf>
    <xf numFmtId="0" fontId="29" fillId="7" borderId="14" xfId="1" applyFont="1" applyFill="1" applyBorder="1" applyAlignment="1">
      <alignment horizontal="center" vertical="center" wrapText="1"/>
    </xf>
    <xf numFmtId="179" fontId="0" fillId="0" borderId="0" xfId="0" applyNumberFormat="1" applyAlignment="1">
      <alignment horizontal="center" vertical="center"/>
    </xf>
  </cellXfs>
  <cellStyles count="4">
    <cellStyle name="Normal" xfId="0" builtinId="0"/>
    <cellStyle name="千位分隔 2" xfId="2"/>
    <cellStyle name="常规 2" xfId="1"/>
    <cellStyle name="常规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419100</xdr:colOff>
          <xdr:row>43</xdr:row>
          <xdr:rowOff>0</xdr:rowOff>
        </xdr:from>
        <xdr:to>
          <xdr:col>26</xdr:col>
          <xdr:colOff>409575</xdr:colOff>
          <xdr:row>57</xdr:row>
          <xdr:rowOff>104775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95250</xdr:colOff>
          <xdr:row>27</xdr:row>
          <xdr:rowOff>104775</xdr:rowOff>
        </xdr:from>
        <xdr:to>
          <xdr:col>32</xdr:col>
          <xdr:colOff>47625</xdr:colOff>
          <xdr:row>38</xdr:row>
          <xdr:rowOff>190500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447675</xdr:colOff>
          <xdr:row>26</xdr:row>
          <xdr:rowOff>123825</xdr:rowOff>
        </xdr:from>
        <xdr:to>
          <xdr:col>26</xdr:col>
          <xdr:colOff>523875</xdr:colOff>
          <xdr:row>41</xdr:row>
          <xdr:rowOff>200025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22"/>
  <sheetViews>
    <sheetView workbookViewId="0">
      <selection activeCell="D28" sqref="D28"/>
    </sheetView>
  </sheetViews>
  <sheetFormatPr defaultColWidth="9" defaultRowHeight="15"/>
  <cols>
    <col min="1" max="2" width="9" style="47"/>
    <col min="3" max="3" width="9.5" style="47" bestFit="1" customWidth="1"/>
    <col min="4" max="9" width="9" style="47"/>
    <col min="10" max="10" width="9" style="46"/>
    <col min="11" max="23" width="9" style="34"/>
    <col min="24" max="16384" width="9" style="46"/>
  </cols>
  <sheetData>
    <row r="1" spans="1:17">
      <c r="A1" s="109" t="s">
        <v>115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17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7" ht="30.75" customHeight="1">
      <c r="A3" s="110" t="s">
        <v>114</v>
      </c>
      <c r="B3" s="110"/>
      <c r="C3" s="111">
        <v>0.01</v>
      </c>
      <c r="D3" s="111"/>
      <c r="E3" s="111">
        <v>5.0000000000000001E-3</v>
      </c>
      <c r="F3" s="111"/>
      <c r="G3" s="111" t="s">
        <v>113</v>
      </c>
      <c r="H3" s="111"/>
      <c r="I3" s="111"/>
      <c r="J3" s="111"/>
      <c r="K3" s="47" t="s">
        <v>112</v>
      </c>
      <c r="L3" s="108" t="s">
        <v>111</v>
      </c>
      <c r="M3" s="108"/>
      <c r="N3" s="47" t="s">
        <v>110</v>
      </c>
      <c r="O3" s="47"/>
      <c r="P3" s="47"/>
      <c r="Q3" s="47"/>
    </row>
    <row r="4" spans="1:17">
      <c r="A4" s="47" t="s">
        <v>108</v>
      </c>
      <c r="B4" s="47" t="s">
        <v>109</v>
      </c>
      <c r="C4" s="47" t="s">
        <v>108</v>
      </c>
      <c r="D4" s="47" t="s">
        <v>109</v>
      </c>
      <c r="E4" s="47" t="s">
        <v>108</v>
      </c>
      <c r="F4" s="47" t="s">
        <v>109</v>
      </c>
      <c r="G4" s="47" t="s">
        <v>108</v>
      </c>
      <c r="H4" s="47" t="s">
        <v>107</v>
      </c>
      <c r="K4" s="47">
        <v>84.17</v>
      </c>
      <c r="L4" s="47">
        <v>52.02</v>
      </c>
      <c r="M4" s="47">
        <v>12.73</v>
      </c>
      <c r="N4" s="47">
        <v>89.85</v>
      </c>
      <c r="O4" s="47"/>
      <c r="P4" s="47"/>
      <c r="Q4" s="47"/>
    </row>
    <row r="5" spans="1:17">
      <c r="A5" s="47">
        <v>60.41</v>
      </c>
      <c r="B5" s="47">
        <v>66.94</v>
      </c>
      <c r="C5" s="47">
        <v>60.97</v>
      </c>
      <c r="D5" s="47">
        <v>76.13</v>
      </c>
      <c r="E5" s="47">
        <v>59.98</v>
      </c>
      <c r="F5" s="47">
        <v>55.82</v>
      </c>
      <c r="G5" s="47">
        <v>95.73</v>
      </c>
      <c r="H5" s="47">
        <v>62.78</v>
      </c>
      <c r="K5" s="47">
        <v>66.59</v>
      </c>
      <c r="L5" s="47">
        <v>47.81</v>
      </c>
      <c r="M5" s="47">
        <v>10.51</v>
      </c>
      <c r="N5" s="47">
        <v>85.04</v>
      </c>
      <c r="O5" s="47"/>
      <c r="P5" s="47"/>
      <c r="Q5" s="47"/>
    </row>
    <row r="6" spans="1:17">
      <c r="A6" s="47">
        <v>60.03</v>
      </c>
      <c r="B6" s="47">
        <v>52.95</v>
      </c>
      <c r="C6" s="47">
        <v>56.45</v>
      </c>
      <c r="D6" s="47">
        <v>50.24</v>
      </c>
      <c r="E6" s="47">
        <v>76.61</v>
      </c>
      <c r="F6" s="47">
        <v>58.97</v>
      </c>
      <c r="G6" s="47">
        <v>94.93</v>
      </c>
      <c r="H6" s="47">
        <v>59.22</v>
      </c>
      <c r="K6" s="47">
        <v>65.77</v>
      </c>
      <c r="L6" s="47">
        <v>51.9</v>
      </c>
      <c r="M6" s="47">
        <v>11.79</v>
      </c>
      <c r="N6" s="47">
        <v>92.27</v>
      </c>
      <c r="O6" s="47"/>
      <c r="P6" s="47"/>
      <c r="Q6" s="47">
        <v>66</v>
      </c>
    </row>
    <row r="7" spans="1:17">
      <c r="A7" s="51">
        <v>73.8</v>
      </c>
      <c r="B7" s="47">
        <v>52.36</v>
      </c>
      <c r="C7" s="47">
        <v>62.99</v>
      </c>
      <c r="D7" s="47">
        <v>56.89</v>
      </c>
      <c r="E7" s="47">
        <v>75.05</v>
      </c>
      <c r="F7" s="47">
        <v>52.45</v>
      </c>
      <c r="G7" s="47">
        <v>87.27</v>
      </c>
      <c r="H7" s="47">
        <v>62.71</v>
      </c>
      <c r="K7" s="47">
        <v>70.5</v>
      </c>
      <c r="L7" s="47">
        <v>59.5</v>
      </c>
      <c r="M7" s="47">
        <v>16.28</v>
      </c>
      <c r="N7" s="47">
        <v>88.77</v>
      </c>
      <c r="O7" s="47"/>
      <c r="P7" s="47"/>
      <c r="Q7" s="47"/>
    </row>
    <row r="8" spans="1:17">
      <c r="A8" s="47">
        <v>58.78</v>
      </c>
      <c r="B8" s="47">
        <v>53.14</v>
      </c>
      <c r="C8" s="47">
        <v>65.52</v>
      </c>
      <c r="D8" s="47">
        <v>43.57</v>
      </c>
      <c r="E8" s="47">
        <v>75.16</v>
      </c>
      <c r="F8" s="47">
        <v>76</v>
      </c>
      <c r="G8" s="47">
        <v>86.08</v>
      </c>
      <c r="H8" s="47">
        <v>61.71</v>
      </c>
      <c r="K8" s="47">
        <v>61.63</v>
      </c>
      <c r="L8" s="47">
        <v>56.88</v>
      </c>
      <c r="M8" s="47">
        <v>17.239999999999998</v>
      </c>
      <c r="N8" s="47">
        <v>87.01</v>
      </c>
      <c r="O8" s="47"/>
      <c r="P8" s="47"/>
      <c r="Q8" s="47"/>
    </row>
    <row r="9" spans="1:17">
      <c r="A9" s="47">
        <v>53.37</v>
      </c>
      <c r="B9" s="47">
        <v>52.6</v>
      </c>
      <c r="C9" s="47">
        <v>60.18</v>
      </c>
      <c r="D9" s="47">
        <v>47.36</v>
      </c>
      <c r="E9" s="47">
        <v>75.91</v>
      </c>
      <c r="F9" s="47">
        <v>52.3</v>
      </c>
      <c r="G9" s="47">
        <v>81.64</v>
      </c>
      <c r="H9" s="47">
        <v>67.52</v>
      </c>
      <c r="L9" s="47">
        <v>55.1</v>
      </c>
      <c r="M9" s="47">
        <v>13.62</v>
      </c>
      <c r="N9" s="47">
        <v>84.6</v>
      </c>
      <c r="O9" s="47"/>
      <c r="P9" s="47"/>
      <c r="Q9" s="47"/>
    </row>
    <row r="10" spans="1:17">
      <c r="A10" s="51">
        <v>48.7</v>
      </c>
      <c r="B10" s="47">
        <v>65.739999999999995</v>
      </c>
      <c r="C10" s="47">
        <v>54.22</v>
      </c>
      <c r="D10" s="47">
        <v>40.909999999999997</v>
      </c>
      <c r="E10" s="47">
        <v>56.76</v>
      </c>
      <c r="F10" s="47">
        <v>49.12</v>
      </c>
      <c r="G10" s="47">
        <v>76.180000000000007</v>
      </c>
      <c r="H10" s="47">
        <v>61.84</v>
      </c>
      <c r="L10" s="47">
        <v>51.37</v>
      </c>
      <c r="M10" s="47">
        <v>0</v>
      </c>
      <c r="N10" s="47">
        <v>83.57</v>
      </c>
      <c r="O10" s="47"/>
      <c r="P10" s="47"/>
      <c r="Q10" s="47"/>
    </row>
    <row r="11" spans="1:17">
      <c r="A11" s="47">
        <v>52.58</v>
      </c>
      <c r="B11" s="47">
        <v>61.82</v>
      </c>
      <c r="C11" s="47">
        <v>57.35</v>
      </c>
      <c r="D11" s="47">
        <v>53.4</v>
      </c>
      <c r="E11" s="47">
        <v>63.76</v>
      </c>
      <c r="F11" s="47">
        <v>55.5</v>
      </c>
      <c r="G11" s="47">
        <v>80.06</v>
      </c>
      <c r="H11" s="50">
        <v>3.21</v>
      </c>
      <c r="L11" s="47">
        <v>54.8</v>
      </c>
      <c r="M11" s="47">
        <v>8.8000000000000007</v>
      </c>
      <c r="N11" s="47">
        <v>86.79</v>
      </c>
      <c r="O11" s="47"/>
      <c r="P11" s="47"/>
      <c r="Q11" s="47"/>
    </row>
    <row r="12" spans="1:17">
      <c r="B12" s="47">
        <v>64.33</v>
      </c>
      <c r="C12" s="47">
        <v>65.94</v>
      </c>
      <c r="F12" s="47">
        <v>57.79</v>
      </c>
      <c r="G12" s="50">
        <v>3.25</v>
      </c>
      <c r="L12" s="47"/>
      <c r="M12" s="47"/>
      <c r="N12" s="47"/>
      <c r="O12" s="47"/>
      <c r="P12" s="47"/>
      <c r="Q12" s="47"/>
    </row>
    <row r="13" spans="1:17" ht="15.75">
      <c r="A13" s="49">
        <f>AVERAGE(A5:A6,A8:A11,A10)</f>
        <v>54.652857142857144</v>
      </c>
      <c r="B13" s="49">
        <f>AVERAGE(B5:B12)</f>
        <v>58.734999999999999</v>
      </c>
      <c r="C13" s="49">
        <f>AVERAGE(C5:C12)</f>
        <v>60.452500000000008</v>
      </c>
      <c r="D13" s="49">
        <f>AVERAGE(D6:D9,D11)</f>
        <v>50.292000000000002</v>
      </c>
      <c r="E13" s="49">
        <f>AVERAGE(E6:E11,E10)</f>
        <v>68.572857142857146</v>
      </c>
      <c r="F13" s="47">
        <v>56.37</v>
      </c>
      <c r="G13" s="47">
        <v>65.739999999999995</v>
      </c>
      <c r="H13" s="49">
        <f>AVERAGE(H5:H10)</f>
        <v>62.629999999999995</v>
      </c>
      <c r="L13" s="47"/>
      <c r="M13" s="47"/>
      <c r="N13" s="47"/>
      <c r="O13" s="47"/>
      <c r="P13" s="47"/>
      <c r="Q13" s="47"/>
    </row>
    <row r="14" spans="1:17" ht="15.75">
      <c r="A14" s="48">
        <f>STDEV(A5:A6,A8:A9,A11)</f>
        <v>3.7644694181252163</v>
      </c>
      <c r="B14" s="48">
        <f>STDEV(B5:B12)</f>
        <v>6.5493991000265845</v>
      </c>
      <c r="C14" s="48">
        <f>STDEV(C5:C12)</f>
        <v>4.2604954440266001</v>
      </c>
      <c r="D14" s="48">
        <f>STDEV(D6:D9,D11)</f>
        <v>5.1715055834834018</v>
      </c>
      <c r="E14" s="48">
        <f>STDEV(E6:E11,E10)</f>
        <v>9.1835354743978641</v>
      </c>
      <c r="F14" s="49">
        <f>AVERAGE(F5:F13,F8)</f>
        <v>59.032000000000004</v>
      </c>
      <c r="G14" s="47">
        <v>57.83</v>
      </c>
      <c r="H14" s="48">
        <f>STDEV(H5:H10)</f>
        <v>2.7217494374023468</v>
      </c>
      <c r="L14" s="47"/>
      <c r="M14" s="47"/>
      <c r="N14" s="47"/>
      <c r="O14" s="47"/>
      <c r="P14" s="47"/>
      <c r="Q14" s="47"/>
    </row>
    <row r="15" spans="1:17">
      <c r="F15" s="48">
        <f>STDEV(F5:F13,F8)</f>
        <v>9.3935022459380981</v>
      </c>
      <c r="G15" s="47">
        <v>50.14</v>
      </c>
      <c r="L15" s="47"/>
      <c r="M15" s="47"/>
      <c r="N15" s="47"/>
      <c r="O15" s="47"/>
      <c r="P15" s="47"/>
      <c r="Q15" s="47"/>
    </row>
    <row r="16" spans="1:17">
      <c r="G16" s="47">
        <v>61.59</v>
      </c>
      <c r="L16" s="47"/>
      <c r="M16" s="47"/>
      <c r="N16" s="47"/>
      <c r="O16" s="47"/>
      <c r="P16" s="47"/>
      <c r="Q16" s="47"/>
    </row>
    <row r="17" spans="7:17">
      <c r="G17" s="47">
        <v>58.41</v>
      </c>
      <c r="L17" s="47"/>
      <c r="M17" s="47"/>
      <c r="N17" s="47"/>
      <c r="O17" s="47"/>
      <c r="P17" s="47"/>
      <c r="Q17" s="47"/>
    </row>
    <row r="18" spans="7:17">
      <c r="G18" s="47">
        <v>60.6</v>
      </c>
      <c r="L18" s="47"/>
      <c r="M18" s="47"/>
      <c r="N18" s="47"/>
      <c r="O18" s="47"/>
      <c r="P18" s="47"/>
      <c r="Q18" s="47"/>
    </row>
    <row r="19" spans="7:17">
      <c r="G19" s="47">
        <v>51.65</v>
      </c>
      <c r="L19" s="47"/>
      <c r="M19" s="47"/>
      <c r="N19" s="47"/>
      <c r="O19" s="47"/>
      <c r="P19" s="47"/>
      <c r="Q19" s="47"/>
    </row>
    <row r="20" spans="7:17">
      <c r="G20" s="50">
        <v>3.21</v>
      </c>
      <c r="L20" s="47"/>
      <c r="M20" s="47"/>
      <c r="N20" s="47"/>
      <c r="O20" s="47"/>
      <c r="P20" s="47"/>
      <c r="Q20" s="47"/>
    </row>
    <row r="21" spans="7:17" ht="15.75">
      <c r="G21" s="49">
        <f>AVERAGE(G13:G19)</f>
        <v>57.994285714285709</v>
      </c>
    </row>
    <row r="22" spans="7:17">
      <c r="G22" s="48">
        <f>STDEV(G13:G19)</f>
        <v>5.5053696731550392</v>
      </c>
    </row>
  </sheetData>
  <mergeCells count="7">
    <mergeCell ref="L3:M3"/>
    <mergeCell ref="A1:J2"/>
    <mergeCell ref="A3:B3"/>
    <mergeCell ref="C3:D3"/>
    <mergeCell ref="E3:F3"/>
    <mergeCell ref="G3:H3"/>
    <mergeCell ref="I3:J3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W127"/>
  <sheetViews>
    <sheetView zoomScale="70" zoomScaleNormal="70" workbookViewId="0">
      <selection activeCell="O9" sqref="O9:T14"/>
    </sheetView>
  </sheetViews>
  <sheetFormatPr defaultRowHeight="13.5"/>
  <cols>
    <col min="1" max="1" width="10.625" customWidth="1"/>
    <col min="2" max="2" width="14.125" customWidth="1"/>
    <col min="12" max="12" width="10.875" bestFit="1" customWidth="1"/>
    <col min="13" max="13" width="10.875" customWidth="1"/>
  </cols>
  <sheetData>
    <row r="1" spans="1:23" ht="13.5" customHeight="1">
      <c r="A1" s="116" t="s">
        <v>48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t="s">
        <v>116</v>
      </c>
      <c r="V1" t="s">
        <v>117</v>
      </c>
    </row>
    <row r="2" spans="1:23" ht="14.25" customHeight="1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>
        <v>0.44</v>
      </c>
      <c r="V2">
        <v>0.5</v>
      </c>
      <c r="W2">
        <v>2</v>
      </c>
    </row>
    <row r="3" spans="1:23" ht="18">
      <c r="A3" s="36" t="s">
        <v>83</v>
      </c>
      <c r="B3" s="36" t="s">
        <v>82</v>
      </c>
      <c r="C3" s="5" t="s">
        <v>12</v>
      </c>
      <c r="D3" s="6" t="s">
        <v>6</v>
      </c>
      <c r="E3" s="18" t="s">
        <v>5</v>
      </c>
      <c r="F3" s="6" t="s">
        <v>4</v>
      </c>
      <c r="G3" s="6" t="s">
        <v>3</v>
      </c>
      <c r="H3" s="7" t="s">
        <v>20</v>
      </c>
      <c r="I3" s="6" t="s">
        <v>2</v>
      </c>
      <c r="J3" s="8" t="s">
        <v>0</v>
      </c>
      <c r="K3" s="8" t="s">
        <v>1</v>
      </c>
      <c r="L3" s="8" t="s">
        <v>11</v>
      </c>
      <c r="M3" s="8" t="s">
        <v>9</v>
      </c>
      <c r="N3" s="8" t="s">
        <v>10</v>
      </c>
      <c r="O3" s="8" t="s">
        <v>21</v>
      </c>
      <c r="P3" s="8" t="s">
        <v>9</v>
      </c>
      <c r="Q3" s="8" t="s">
        <v>10</v>
      </c>
      <c r="R3" s="8" t="s">
        <v>22</v>
      </c>
      <c r="S3" s="8" t="s">
        <v>9</v>
      </c>
      <c r="T3" s="8" t="s">
        <v>10</v>
      </c>
      <c r="U3">
        <v>0.39</v>
      </c>
      <c r="V3">
        <v>1</v>
      </c>
      <c r="W3">
        <v>1</v>
      </c>
    </row>
    <row r="4" spans="1:23" ht="17.25" customHeight="1">
      <c r="A4" s="114">
        <v>0.02</v>
      </c>
      <c r="B4" s="125" t="s">
        <v>84</v>
      </c>
      <c r="C4" s="117" t="s">
        <v>8</v>
      </c>
      <c r="D4" s="144"/>
      <c r="E4" s="144"/>
      <c r="F4" s="144"/>
      <c r="G4" s="144"/>
      <c r="H4" s="22" t="s">
        <v>24</v>
      </c>
      <c r="I4" s="10">
        <f>I9*1.2</f>
        <v>1.4160103571043261</v>
      </c>
      <c r="J4" s="143">
        <f>AVERAGE(I4:I8)</f>
        <v>1.275500685474003</v>
      </c>
      <c r="K4" s="143"/>
      <c r="L4" s="143">
        <f>STDEV(I4:I8)</f>
        <v>0.14049583013409872</v>
      </c>
      <c r="M4" s="128" t="s">
        <v>16</v>
      </c>
      <c r="N4" s="128"/>
      <c r="O4" s="130" t="s">
        <v>45</v>
      </c>
      <c r="P4" s="130"/>
      <c r="Q4" s="130"/>
      <c r="R4" s="130" t="s">
        <v>44</v>
      </c>
      <c r="S4" s="130"/>
      <c r="T4" s="130"/>
      <c r="U4">
        <v>0.28000000000000003</v>
      </c>
      <c r="V4">
        <v>1.35</v>
      </c>
      <c r="W4">
        <v>0.5</v>
      </c>
    </row>
    <row r="5" spans="1:23" ht="17.25" customHeight="1">
      <c r="A5" s="115"/>
      <c r="B5" s="125"/>
      <c r="C5" s="117"/>
      <c r="D5" s="144"/>
      <c r="E5" s="144"/>
      <c r="F5" s="144"/>
      <c r="G5" s="144"/>
      <c r="H5" s="22" t="s">
        <v>25</v>
      </c>
      <c r="I5" s="10">
        <f t="shared" ref="I5:I6" si="0">I10*1.2</f>
        <v>1.3593699428201531</v>
      </c>
      <c r="J5" s="143"/>
      <c r="K5" s="143"/>
      <c r="L5" s="143"/>
      <c r="M5" s="128"/>
      <c r="N5" s="128"/>
      <c r="O5" s="130"/>
      <c r="P5" s="130"/>
      <c r="Q5" s="130"/>
      <c r="R5" s="130"/>
      <c r="S5" s="130"/>
      <c r="T5" s="130"/>
      <c r="U5">
        <v>7.0000000000000007E-2</v>
      </c>
      <c r="V5">
        <v>0.25</v>
      </c>
      <c r="W5" t="s">
        <v>118</v>
      </c>
    </row>
    <row r="6" spans="1:23" ht="17.25" customHeight="1">
      <c r="A6" s="115"/>
      <c r="B6" s="125"/>
      <c r="C6" s="117"/>
      <c r="D6" s="144"/>
      <c r="E6" s="144"/>
      <c r="F6" s="144"/>
      <c r="G6" s="144"/>
      <c r="H6" s="22" t="s">
        <v>27</v>
      </c>
      <c r="I6" s="10">
        <f t="shared" si="0"/>
        <v>1.1030316107454952</v>
      </c>
      <c r="J6" s="143"/>
      <c r="K6" s="143"/>
      <c r="L6" s="143"/>
      <c r="M6" s="128"/>
      <c r="N6" s="128"/>
      <c r="O6" s="130"/>
      <c r="P6" s="130"/>
      <c r="Q6" s="130"/>
      <c r="R6" s="130"/>
      <c r="S6" s="130"/>
      <c r="T6" s="130"/>
    </row>
    <row r="7" spans="1:23" ht="17.25" customHeight="1">
      <c r="A7" s="115"/>
      <c r="B7" s="125"/>
      <c r="C7" s="23"/>
      <c r="D7" s="27">
        <v>20.100000000000001</v>
      </c>
      <c r="E7" s="19">
        <v>35.6</v>
      </c>
      <c r="F7" s="27">
        <v>41</v>
      </c>
      <c r="G7" s="9">
        <f t="shared" ref="G7:G14" si="1">(E7-D7)*10/11.96/(F7/60)</f>
        <v>18.965657884003587</v>
      </c>
      <c r="H7" s="22" t="s">
        <v>95</v>
      </c>
      <c r="I7" s="10">
        <f>G7/15.5</f>
        <v>1.223590831226038</v>
      </c>
      <c r="J7" s="143"/>
      <c r="K7" s="143"/>
      <c r="L7" s="143"/>
      <c r="M7" s="24"/>
      <c r="N7" s="24"/>
      <c r="O7" s="26"/>
      <c r="P7" s="26"/>
      <c r="Q7" s="26"/>
      <c r="R7" s="26"/>
      <c r="S7" s="26"/>
      <c r="T7" s="26"/>
    </row>
    <row r="8" spans="1:23" ht="17.25" customHeight="1">
      <c r="A8" s="115"/>
      <c r="B8" s="125"/>
      <c r="C8" s="23"/>
      <c r="D8" s="27"/>
      <c r="E8" s="19"/>
      <c r="F8" s="27"/>
      <c r="G8" s="9"/>
      <c r="H8" s="22" t="s">
        <v>97</v>
      </c>
      <c r="I8" s="10"/>
      <c r="J8" s="143"/>
      <c r="K8" s="143"/>
      <c r="L8" s="143"/>
      <c r="M8" s="24"/>
      <c r="N8" s="24"/>
      <c r="O8" s="26"/>
      <c r="P8" s="26"/>
      <c r="Q8" s="26"/>
      <c r="R8" s="26"/>
      <c r="S8" s="26"/>
      <c r="T8" s="26"/>
    </row>
    <row r="9" spans="1:23" ht="17.25" customHeight="1">
      <c r="A9" s="115"/>
      <c r="B9" s="125"/>
      <c r="C9" s="132" t="s">
        <v>17</v>
      </c>
      <c r="D9" s="27">
        <v>15.25</v>
      </c>
      <c r="E9" s="19">
        <v>24</v>
      </c>
      <c r="F9" s="27">
        <v>24</v>
      </c>
      <c r="G9" s="9">
        <f t="shared" si="1"/>
        <v>18.290133779264213</v>
      </c>
      <c r="H9" s="22" t="s">
        <v>26</v>
      </c>
      <c r="I9" s="13">
        <f t="shared" ref="I9:I14" si="2">G9/15.5</f>
        <v>1.1800086309202718</v>
      </c>
      <c r="J9" s="27">
        <v>4007</v>
      </c>
      <c r="K9" s="27">
        <v>113.6</v>
      </c>
      <c r="L9" s="17">
        <f>(J9-K9)/J9</f>
        <v>0.97164961317694043</v>
      </c>
      <c r="M9" s="140">
        <f>AVERAGE(L9:L14)</f>
        <v>0.97375175014888704</v>
      </c>
      <c r="N9" s="140">
        <f>STDEV(L9:L14)</f>
        <v>1.2785713575794456E-2</v>
      </c>
      <c r="O9" s="11">
        <f t="shared" ref="O9:O14" si="3">(1/L9-1)*G9</f>
        <v>0.53366188866399955</v>
      </c>
      <c r="P9" s="121">
        <f>AVERAGE(O9:O14)</f>
        <v>0.44152410489735194</v>
      </c>
      <c r="Q9" s="121">
        <f>STDEV(O9:O14)</f>
        <v>0.19373362369958461</v>
      </c>
      <c r="R9" s="11">
        <f>I5/O9</f>
        <v>2.5472494320763275</v>
      </c>
      <c r="S9" s="121">
        <f>AVERAGE(R9:R14)</f>
        <v>2.3535871434558664</v>
      </c>
      <c r="T9" s="121">
        <f>STDEV(R9:R14)</f>
        <v>1.5468614250058554</v>
      </c>
    </row>
    <row r="10" spans="1:23" ht="17.25" customHeight="1">
      <c r="A10" s="115"/>
      <c r="B10" s="125"/>
      <c r="C10" s="132"/>
      <c r="D10" s="27">
        <v>20.100000000000001</v>
      </c>
      <c r="E10" s="19">
        <v>27.8</v>
      </c>
      <c r="F10" s="27">
        <v>22</v>
      </c>
      <c r="G10" s="9">
        <f t="shared" si="1"/>
        <v>17.558528428093645</v>
      </c>
      <c r="H10" s="22" t="s">
        <v>25</v>
      </c>
      <c r="I10" s="13">
        <f t="shared" si="2"/>
        <v>1.1328082856834609</v>
      </c>
      <c r="J10" s="27">
        <v>4188</v>
      </c>
      <c r="K10" s="27">
        <v>124.1</v>
      </c>
      <c r="L10" s="17">
        <f>(J10-K10)/J10</f>
        <v>0.97036771728748805</v>
      </c>
      <c r="M10" s="140"/>
      <c r="N10" s="140"/>
      <c r="O10" s="11">
        <f t="shared" si="3"/>
        <v>0.53618774525121671</v>
      </c>
      <c r="P10" s="121"/>
      <c r="Q10" s="121"/>
      <c r="R10" s="11">
        <f>I6/O10</f>
        <v>2.0571742277114122</v>
      </c>
      <c r="S10" s="121"/>
      <c r="T10" s="121"/>
    </row>
    <row r="11" spans="1:23" ht="17.25" customHeight="1">
      <c r="A11" s="115"/>
      <c r="B11" s="125"/>
      <c r="C11" s="132"/>
      <c r="D11" s="27">
        <v>20.100000000000001</v>
      </c>
      <c r="E11" s="19">
        <v>27.2</v>
      </c>
      <c r="F11" s="27">
        <v>25</v>
      </c>
      <c r="G11" s="9">
        <f t="shared" si="1"/>
        <v>14.24749163879598</v>
      </c>
      <c r="H11" s="22" t="s">
        <v>27</v>
      </c>
      <c r="I11" s="13">
        <f t="shared" si="2"/>
        <v>0.91919300895457934</v>
      </c>
      <c r="J11" s="27">
        <v>4216</v>
      </c>
      <c r="K11" s="27">
        <v>207</v>
      </c>
      <c r="L11" s="17">
        <f>(J11-K11)/J11</f>
        <v>0.95090132827324481</v>
      </c>
      <c r="M11" s="140"/>
      <c r="N11" s="140"/>
      <c r="O11" s="11">
        <f t="shared" si="3"/>
        <v>0.73565247424065083</v>
      </c>
      <c r="P11" s="121"/>
      <c r="Q11" s="121"/>
      <c r="R11" s="11">
        <f t="shared" ref="R11:R14" si="4">I7/O11</f>
        <v>1.663272909520277</v>
      </c>
      <c r="S11" s="121"/>
      <c r="T11" s="121"/>
    </row>
    <row r="12" spans="1:23" ht="17.25" customHeight="1">
      <c r="A12" s="115"/>
      <c r="B12" s="125"/>
      <c r="C12" s="132"/>
      <c r="D12" s="27">
        <v>20.100000000000001</v>
      </c>
      <c r="E12" s="19">
        <v>31.7</v>
      </c>
      <c r="F12" s="27">
        <v>38</v>
      </c>
      <c r="G12" s="9">
        <f t="shared" si="1"/>
        <v>15.314205245555355</v>
      </c>
      <c r="H12" s="22" t="s">
        <v>96</v>
      </c>
      <c r="I12" s="13">
        <f t="shared" si="2"/>
        <v>0.98801324164873261</v>
      </c>
      <c r="J12" s="12">
        <v>3966</v>
      </c>
      <c r="K12" s="12">
        <v>61.1</v>
      </c>
      <c r="L12" s="14">
        <f>(J12-K12)/J12</f>
        <v>0.98459404942007067</v>
      </c>
      <c r="M12" s="140"/>
      <c r="N12" s="140"/>
      <c r="O12" s="11">
        <f t="shared" si="3"/>
        <v>0.2396214859544249</v>
      </c>
      <c r="P12" s="121"/>
      <c r="Q12" s="121"/>
      <c r="R12" s="11">
        <f t="shared" si="4"/>
        <v>0</v>
      </c>
      <c r="S12" s="121"/>
      <c r="T12" s="121"/>
    </row>
    <row r="13" spans="1:23" ht="17.25" customHeight="1">
      <c r="A13" s="115"/>
      <c r="B13" s="125"/>
      <c r="C13" s="132"/>
      <c r="D13" s="2">
        <v>17.649999999999999</v>
      </c>
      <c r="E13" s="21">
        <v>25.515000000000001</v>
      </c>
      <c r="F13" s="2">
        <v>24</v>
      </c>
      <c r="G13" s="9">
        <f t="shared" si="1"/>
        <v>16.440217391304348</v>
      </c>
      <c r="H13" s="22" t="s">
        <v>93</v>
      </c>
      <c r="I13" s="13">
        <f t="shared" si="2"/>
        <v>1.0606591865357644</v>
      </c>
      <c r="J13" s="3">
        <v>3740</v>
      </c>
      <c r="K13" s="3">
        <v>73.290000000000006</v>
      </c>
      <c r="L13" s="14">
        <f>(J12-K12)/J12</f>
        <v>0.98459404942007067</v>
      </c>
      <c r="M13" s="140"/>
      <c r="N13" s="140"/>
      <c r="O13" s="11">
        <f t="shared" si="3"/>
        <v>0.25724020656321478</v>
      </c>
      <c r="P13" s="121"/>
      <c r="Q13" s="121"/>
      <c r="R13" s="11">
        <f t="shared" si="4"/>
        <v>4.5871858318162788</v>
      </c>
      <c r="S13" s="121"/>
      <c r="T13" s="121"/>
    </row>
    <row r="14" spans="1:23" ht="17.25" customHeight="1">
      <c r="A14" s="115"/>
      <c r="B14" s="125"/>
      <c r="C14" s="132"/>
      <c r="D14" s="2">
        <v>20.100000000000001</v>
      </c>
      <c r="E14" s="21">
        <v>28.4</v>
      </c>
      <c r="F14" s="2">
        <v>24</v>
      </c>
      <c r="G14" s="9">
        <f t="shared" si="1"/>
        <v>17.349498327759189</v>
      </c>
      <c r="H14" s="22" t="s">
        <v>94</v>
      </c>
      <c r="I14" s="13">
        <f t="shared" si="2"/>
        <v>1.1193224727586573</v>
      </c>
      <c r="J14" s="3">
        <v>3875</v>
      </c>
      <c r="K14" s="3">
        <v>63.6</v>
      </c>
      <c r="L14" s="14">
        <f>(J13-K13)/J13</f>
        <v>0.98040374331550806</v>
      </c>
      <c r="M14" s="140"/>
      <c r="N14" s="140"/>
      <c r="O14" s="11">
        <f t="shared" si="3"/>
        <v>0.34678082871060506</v>
      </c>
      <c r="P14" s="121"/>
      <c r="Q14" s="121"/>
      <c r="R14" s="11">
        <f t="shared" si="4"/>
        <v>3.2666404596109033</v>
      </c>
      <c r="S14" s="121"/>
      <c r="T14" s="121"/>
    </row>
    <row r="15" spans="1:23" ht="21.75" customHeight="1">
      <c r="A15" s="115"/>
      <c r="B15" s="122" t="s">
        <v>85</v>
      </c>
      <c r="C15" s="117" t="s">
        <v>40</v>
      </c>
      <c r="D15" s="144"/>
      <c r="E15" s="144"/>
      <c r="F15" s="144"/>
      <c r="G15" s="144"/>
      <c r="H15" s="22" t="s">
        <v>28</v>
      </c>
      <c r="I15" s="10">
        <f>I19*1.3</f>
        <v>2.0757363253856935</v>
      </c>
      <c r="J15" s="143">
        <f>AVERAGE(I15:I18)</f>
        <v>2.0406072162548021</v>
      </c>
      <c r="K15" s="143"/>
      <c r="L15" s="143">
        <f>STDEV(I15:I18)</f>
        <v>9.1046005293485818E-2</v>
      </c>
      <c r="M15" s="128" t="s">
        <v>13</v>
      </c>
      <c r="N15" s="128"/>
      <c r="O15" s="124" t="s">
        <v>18</v>
      </c>
      <c r="P15" s="124"/>
      <c r="Q15" s="124"/>
      <c r="R15" s="124" t="s">
        <v>19</v>
      </c>
      <c r="S15" s="124"/>
      <c r="T15" s="124"/>
      <c r="U15" s="15"/>
    </row>
    <row r="16" spans="1:23" ht="30" customHeight="1">
      <c r="A16" s="115"/>
      <c r="B16" s="122"/>
      <c r="C16" s="117"/>
      <c r="D16" s="144"/>
      <c r="E16" s="144"/>
      <c r="F16" s="144"/>
      <c r="G16" s="144"/>
      <c r="H16" s="22" t="s">
        <v>29</v>
      </c>
      <c r="I16" s="10">
        <f>I20*1.3</f>
        <v>2.0175828686758113</v>
      </c>
      <c r="J16" s="143"/>
      <c r="K16" s="143"/>
      <c r="L16" s="143"/>
      <c r="M16" s="128"/>
      <c r="N16" s="128"/>
      <c r="O16" s="124"/>
      <c r="P16" s="124"/>
      <c r="Q16" s="124"/>
      <c r="R16" s="124"/>
      <c r="S16" s="124"/>
      <c r="T16" s="124"/>
      <c r="U16" s="15"/>
    </row>
    <row r="17" spans="1:21" ht="33" customHeight="1">
      <c r="A17" s="115"/>
      <c r="B17" s="122"/>
      <c r="C17" s="117"/>
      <c r="D17" s="27">
        <v>17.649999999999999</v>
      </c>
      <c r="E17" s="19">
        <v>24.2</v>
      </c>
      <c r="F17" s="27">
        <v>11</v>
      </c>
      <c r="G17" s="9">
        <f t="shared" ref="G17:G18" si="5">(E17-D17)*10/11.96/(F17/60)</f>
        <v>29.872301611432047</v>
      </c>
      <c r="H17" s="22" t="s">
        <v>56</v>
      </c>
      <c r="I17" s="10">
        <f t="shared" ref="I17:I18" si="6">G17/15.5</f>
        <v>1.9272452652536805</v>
      </c>
      <c r="J17" s="143"/>
      <c r="K17" s="143"/>
      <c r="L17" s="143"/>
      <c r="M17" s="128"/>
      <c r="N17" s="128"/>
      <c r="O17" s="124"/>
      <c r="P17" s="124"/>
      <c r="Q17" s="124"/>
      <c r="R17" s="124"/>
      <c r="S17" s="124"/>
      <c r="T17" s="124"/>
    </row>
    <row r="18" spans="1:21" ht="36.75" customHeight="1">
      <c r="A18" s="115"/>
      <c r="B18" s="122"/>
      <c r="C18" s="117"/>
      <c r="D18" s="27">
        <v>20.100000000000001</v>
      </c>
      <c r="E18" s="19">
        <v>42.6</v>
      </c>
      <c r="F18" s="27">
        <v>34</v>
      </c>
      <c r="G18" s="9">
        <f t="shared" si="5"/>
        <v>33.198898288412352</v>
      </c>
      <c r="H18" s="22" t="s">
        <v>57</v>
      </c>
      <c r="I18" s="10">
        <f t="shared" si="6"/>
        <v>2.1418644057040228</v>
      </c>
      <c r="J18" s="143"/>
      <c r="K18" s="143"/>
      <c r="L18" s="143"/>
      <c r="M18" s="128"/>
      <c r="N18" s="128"/>
      <c r="O18" s="124"/>
      <c r="P18" s="124"/>
      <c r="Q18" s="124"/>
      <c r="R18" s="124"/>
      <c r="S18" s="124"/>
      <c r="T18" s="124"/>
    </row>
    <row r="19" spans="1:21" ht="17.25" customHeight="1">
      <c r="A19" s="115"/>
      <c r="B19" s="122"/>
      <c r="C19" s="132" t="s">
        <v>41</v>
      </c>
      <c r="D19" s="27">
        <v>20.100000000000001</v>
      </c>
      <c r="E19" s="19">
        <v>31.2</v>
      </c>
      <c r="F19" s="27">
        <v>22.5</v>
      </c>
      <c r="G19" s="9">
        <f t="shared" ref="G19:G22" si="7">(E19-D19)*10/11.96/(F19/60)</f>
        <v>24.749163879598655</v>
      </c>
      <c r="H19" s="22" t="s">
        <v>42</v>
      </c>
      <c r="I19" s="13">
        <f t="shared" ref="I19:I22" si="8">G19/15.5</f>
        <v>1.5967202502966873</v>
      </c>
      <c r="J19" s="12">
        <v>4124</v>
      </c>
      <c r="K19" s="12">
        <v>58.3</v>
      </c>
      <c r="L19" s="14">
        <f>(J19-K19)/J19</f>
        <v>0.98586323957322985</v>
      </c>
      <c r="M19" s="140">
        <f>AVERAGE(L19:L22)</f>
        <v>0.98036568502439092</v>
      </c>
      <c r="N19" s="140">
        <f>STDEV(L19:L22)</f>
        <v>5.8351008695027825E-3</v>
      </c>
      <c r="O19" s="11">
        <f>(1/L19-1)*G19</f>
        <v>0.35488999537117705</v>
      </c>
      <c r="P19" s="121">
        <f>AVERAGE(O19:O22)</f>
        <v>0.49785986405749116</v>
      </c>
      <c r="Q19" s="121">
        <f>STDEV(O19:O22)</f>
        <v>0.19318664414711198</v>
      </c>
      <c r="R19" s="11">
        <f>I15/O19</f>
        <v>5.8489570076910589</v>
      </c>
      <c r="S19" s="121">
        <f>AVERAGE(R19:R22)</f>
        <v>4.5157806634113973</v>
      </c>
      <c r="T19" s="121">
        <f>STDEV(R19:R22)</f>
        <v>1.4719168415697814</v>
      </c>
    </row>
    <row r="20" spans="1:21" ht="17.25" customHeight="1">
      <c r="A20" s="115"/>
      <c r="B20" s="122"/>
      <c r="C20" s="132"/>
      <c r="D20" s="27">
        <v>20.100000000000001</v>
      </c>
      <c r="E20" s="19">
        <v>29.93</v>
      </c>
      <c r="F20" s="27">
        <v>20.5</v>
      </c>
      <c r="G20" s="9">
        <f t="shared" si="7"/>
        <v>24.0557957419039</v>
      </c>
      <c r="H20" s="22" t="s">
        <v>43</v>
      </c>
      <c r="I20" s="13">
        <f t="shared" si="8"/>
        <v>1.5519868220583162</v>
      </c>
      <c r="J20" s="12">
        <v>4208</v>
      </c>
      <c r="K20" s="12">
        <v>92.91</v>
      </c>
      <c r="L20" s="14">
        <f>(J20-K20)/J20</f>
        <v>0.97792062737642593</v>
      </c>
      <c r="M20" s="140"/>
      <c r="N20" s="140"/>
      <c r="O20" s="11">
        <f>(1/L20-1)*G20</f>
        <v>0.54312882157626818</v>
      </c>
      <c r="P20" s="121"/>
      <c r="Q20" s="121"/>
      <c r="R20" s="11">
        <f t="shared" ref="R20:R22" si="9">I16/O20</f>
        <v>3.7147409390287618</v>
      </c>
      <c r="S20" s="121"/>
      <c r="T20" s="121"/>
    </row>
    <row r="21" spans="1:21" ht="17.25" customHeight="1">
      <c r="A21" s="115"/>
      <c r="B21" s="122"/>
      <c r="C21" s="132"/>
      <c r="D21" s="27">
        <v>17.649999999999999</v>
      </c>
      <c r="E21" s="31">
        <v>24.5</v>
      </c>
      <c r="F21" s="12">
        <v>16</v>
      </c>
      <c r="G21" s="9">
        <f t="shared" si="7"/>
        <v>21.477842809364553</v>
      </c>
      <c r="H21" s="22" t="s">
        <v>58</v>
      </c>
      <c r="I21" s="13">
        <f t="shared" si="8"/>
        <v>1.3856672780235195</v>
      </c>
      <c r="J21" s="12">
        <v>4160</v>
      </c>
      <c r="K21" s="12">
        <v>65</v>
      </c>
      <c r="L21" s="14">
        <f>(J21-K21)/J21</f>
        <v>0.984375</v>
      </c>
      <c r="M21" s="140"/>
      <c r="N21" s="140"/>
      <c r="O21" s="11">
        <f>(1/L21-1)*G21</f>
        <v>0.34091813983118219</v>
      </c>
      <c r="P21" s="121"/>
      <c r="Q21" s="121"/>
      <c r="R21" s="11">
        <f t="shared" si="9"/>
        <v>5.6531027249181429</v>
      </c>
      <c r="S21" s="121"/>
      <c r="T21" s="121"/>
    </row>
    <row r="22" spans="1:21" ht="17.25" customHeight="1">
      <c r="A22" s="115"/>
      <c r="B22" s="122"/>
      <c r="C22" s="132"/>
      <c r="D22" s="27">
        <v>17.649999999999999</v>
      </c>
      <c r="E22" s="19">
        <v>26.4</v>
      </c>
      <c r="F22" s="27">
        <v>16</v>
      </c>
      <c r="G22" s="9">
        <f t="shared" si="7"/>
        <v>27.435200668896318</v>
      </c>
      <c r="H22" s="22" t="s">
        <v>59</v>
      </c>
      <c r="I22" s="13">
        <f t="shared" si="8"/>
        <v>1.7700129463804075</v>
      </c>
      <c r="J22" s="12">
        <v>3847</v>
      </c>
      <c r="K22" s="12">
        <v>102.7</v>
      </c>
      <c r="L22" s="14">
        <f>(J22-K22)/J22</f>
        <v>0.97330387314790756</v>
      </c>
      <c r="M22" s="140"/>
      <c r="N22" s="140"/>
      <c r="O22" s="11">
        <f>(1/L22-1)*G22</f>
        <v>0.75250249945133718</v>
      </c>
      <c r="P22" s="121"/>
      <c r="Q22" s="121"/>
      <c r="R22" s="11">
        <f t="shared" si="9"/>
        <v>2.8463219820076264</v>
      </c>
      <c r="S22" s="121"/>
      <c r="T22" s="121"/>
    </row>
    <row r="23" spans="1:21" ht="17.25" customHeight="1">
      <c r="A23" s="4"/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</row>
    <row r="24" spans="1:21" ht="17.25" customHeight="1">
      <c r="A24" s="118">
        <v>0.01</v>
      </c>
      <c r="B24" s="125" t="s">
        <v>91</v>
      </c>
      <c r="C24" s="117" t="s">
        <v>30</v>
      </c>
      <c r="D24" s="27">
        <v>20.100000000000001</v>
      </c>
      <c r="E24" s="19">
        <v>24.5</v>
      </c>
      <c r="F24" s="27">
        <v>16</v>
      </c>
      <c r="G24" s="9">
        <f t="shared" ref="G24:G29" si="10">(E24-D24)*10/11.96/(F24/60)</f>
        <v>13.795986622073572</v>
      </c>
      <c r="H24" s="22" t="s">
        <v>31</v>
      </c>
      <c r="I24" s="10">
        <f t="shared" ref="I24:I29" si="11">G24/15.5</f>
        <v>0.89006365303700463</v>
      </c>
      <c r="J24" s="146">
        <f>AVERAGE(I24:I26)</f>
        <v>0.92938492442214515</v>
      </c>
      <c r="K24" s="146"/>
      <c r="L24" s="146">
        <f>STDEV(I24:I26)</f>
        <v>0.11426433434858926</v>
      </c>
      <c r="M24" s="128" t="s">
        <v>32</v>
      </c>
      <c r="N24" s="128"/>
      <c r="O24" s="130" t="s">
        <v>46</v>
      </c>
      <c r="P24" s="130"/>
      <c r="Q24" s="130"/>
      <c r="R24" s="130" t="s">
        <v>47</v>
      </c>
      <c r="S24" s="130"/>
      <c r="T24" s="130"/>
      <c r="U24" s="15"/>
    </row>
    <row r="25" spans="1:21" ht="17.25" customHeight="1">
      <c r="A25" s="119"/>
      <c r="B25" s="126"/>
      <c r="C25" s="117"/>
      <c r="D25" s="27">
        <v>17.649999999999999</v>
      </c>
      <c r="E25" s="19">
        <v>23.1</v>
      </c>
      <c r="F25" s="27">
        <v>21</v>
      </c>
      <c r="G25" s="9">
        <f t="shared" si="10"/>
        <v>13.019589106545634</v>
      </c>
      <c r="H25" s="22" t="s">
        <v>33</v>
      </c>
      <c r="I25" s="10">
        <f t="shared" si="11"/>
        <v>0.83997349074487959</v>
      </c>
      <c r="J25" s="146"/>
      <c r="K25" s="146"/>
      <c r="L25" s="146"/>
      <c r="M25" s="128"/>
      <c r="N25" s="128"/>
      <c r="O25" s="130"/>
      <c r="P25" s="130"/>
      <c r="Q25" s="130"/>
      <c r="R25" s="130"/>
      <c r="S25" s="130"/>
      <c r="T25" s="130"/>
      <c r="U25" s="15"/>
    </row>
    <row r="26" spans="1:21" ht="17.25" customHeight="1">
      <c r="A26" s="119"/>
      <c r="B26" s="126"/>
      <c r="C26" s="117"/>
      <c r="D26" s="27">
        <v>17.649999999999999</v>
      </c>
      <c r="E26" s="19">
        <v>21.9</v>
      </c>
      <c r="F26" s="27">
        <v>13</v>
      </c>
      <c r="G26" s="9">
        <f t="shared" si="10"/>
        <v>16.400823257010547</v>
      </c>
      <c r="H26" s="22" t="s">
        <v>34</v>
      </c>
      <c r="I26" s="10">
        <f t="shared" si="11"/>
        <v>1.0581176294845513</v>
      </c>
      <c r="J26" s="146"/>
      <c r="K26" s="146"/>
      <c r="L26" s="146"/>
      <c r="M26" s="128"/>
      <c r="N26" s="128"/>
      <c r="O26" s="130"/>
      <c r="P26" s="130"/>
      <c r="Q26" s="130"/>
      <c r="R26" s="130"/>
      <c r="S26" s="130"/>
      <c r="T26" s="130"/>
      <c r="U26" s="15"/>
    </row>
    <row r="27" spans="1:21" ht="17.25" customHeight="1">
      <c r="A27" s="119"/>
      <c r="B27" s="126"/>
      <c r="C27" s="132" t="s">
        <v>35</v>
      </c>
      <c r="D27" s="27">
        <v>17.649999999999999</v>
      </c>
      <c r="E27" s="31">
        <v>26.728000000000002</v>
      </c>
      <c r="F27" s="12">
        <v>42</v>
      </c>
      <c r="G27" s="9">
        <f t="shared" si="10"/>
        <v>10.843287147634976</v>
      </c>
      <c r="H27" s="22" t="s">
        <v>31</v>
      </c>
      <c r="I27" s="13">
        <f t="shared" si="11"/>
        <v>0.69956691275064364</v>
      </c>
      <c r="J27" s="12">
        <v>4050</v>
      </c>
      <c r="K27" s="12">
        <v>112.9</v>
      </c>
      <c r="L27" s="14">
        <f>(J27-K27)/J27</f>
        <v>0.97212345679012346</v>
      </c>
      <c r="M27" s="145">
        <f>AVERAGE(L27:L29)</f>
        <v>0.96749799774227319</v>
      </c>
      <c r="N27" s="145">
        <f>STDEV(L27:L29)</f>
        <v>6.0960898144065134E-3</v>
      </c>
      <c r="O27" s="11">
        <f>(1/L27-1)*G27</f>
        <v>0.31094133219069686</v>
      </c>
      <c r="P27" s="121">
        <f>AVERAGE(O27:O29)</f>
        <v>0.38735247978685666</v>
      </c>
      <c r="Q27" s="121">
        <f>STDEV(O27:O29)</f>
        <v>6.7327271763803875E-2</v>
      </c>
      <c r="R27" s="11">
        <f>I24/O27</f>
        <v>2.8624809920449512</v>
      </c>
      <c r="S27" s="121">
        <f>AVERAGE(R27:R29)</f>
        <v>2.4471584587563129</v>
      </c>
      <c r="T27" s="121">
        <f>STDEV(R27:R29)</f>
        <v>0.48249075898024862</v>
      </c>
      <c r="U27" s="15"/>
    </row>
    <row r="28" spans="1:21" ht="17.25" customHeight="1">
      <c r="A28" s="119"/>
      <c r="B28" s="126"/>
      <c r="C28" s="132"/>
      <c r="D28" s="27">
        <v>17.649999999999999</v>
      </c>
      <c r="E28" s="19">
        <v>26.8</v>
      </c>
      <c r="F28" s="27">
        <v>43</v>
      </c>
      <c r="G28" s="9">
        <f t="shared" si="10"/>
        <v>10.67511861242903</v>
      </c>
      <c r="H28" s="22" t="s">
        <v>33</v>
      </c>
      <c r="I28" s="13">
        <f t="shared" si="11"/>
        <v>0.68871732983413092</v>
      </c>
      <c r="J28" s="12">
        <v>3593</v>
      </c>
      <c r="K28" s="12">
        <v>141.6</v>
      </c>
      <c r="L28" s="14">
        <f>(J28-K28)/J28</f>
        <v>0.96059003618146399</v>
      </c>
      <c r="M28" s="145"/>
      <c r="N28" s="145"/>
      <c r="O28" s="11">
        <f>(1/L28-1)*G28</f>
        <v>0.43796627325721327</v>
      </c>
      <c r="P28" s="121"/>
      <c r="Q28" s="121"/>
      <c r="R28" s="11">
        <f>I25/O28</f>
        <v>1.9178953769610736</v>
      </c>
      <c r="S28" s="121"/>
      <c r="T28" s="121"/>
      <c r="U28" s="15"/>
    </row>
    <row r="29" spans="1:21" ht="17.25" customHeight="1">
      <c r="A29" s="119"/>
      <c r="B29" s="126"/>
      <c r="C29" s="132"/>
      <c r="D29" s="27">
        <v>17.649999999999999</v>
      </c>
      <c r="E29" s="19">
        <v>26.9</v>
      </c>
      <c r="F29" s="27">
        <v>35</v>
      </c>
      <c r="G29" s="9">
        <f t="shared" si="10"/>
        <v>13.258480649784996</v>
      </c>
      <c r="H29" s="22" t="s">
        <v>34</v>
      </c>
      <c r="I29" s="13">
        <f t="shared" si="11"/>
        <v>0.85538584837322551</v>
      </c>
      <c r="J29" s="12">
        <v>3918</v>
      </c>
      <c r="K29" s="12">
        <v>118.4</v>
      </c>
      <c r="L29" s="14">
        <f>(J29-K29)/J29</f>
        <v>0.96978050025523221</v>
      </c>
      <c r="M29" s="145"/>
      <c r="N29" s="145"/>
      <c r="O29" s="11">
        <f>(1/L29-1)*G29</f>
        <v>0.41314983391265997</v>
      </c>
      <c r="P29" s="121"/>
      <c r="Q29" s="121"/>
      <c r="R29" s="11">
        <f>I26/O29</f>
        <v>2.5610990072629143</v>
      </c>
      <c r="S29" s="121"/>
      <c r="T29" s="121"/>
      <c r="U29" s="15"/>
    </row>
    <row r="30" spans="1:21" ht="17.25" customHeight="1">
      <c r="A30" s="119"/>
      <c r="B30" s="122" t="s">
        <v>90</v>
      </c>
      <c r="C30" s="117" t="s">
        <v>30</v>
      </c>
      <c r="D30" s="27">
        <v>17.649999999999999</v>
      </c>
      <c r="E30" s="19">
        <v>25.7</v>
      </c>
      <c r="F30" s="27">
        <v>16</v>
      </c>
      <c r="G30" s="9">
        <f t="shared" ref="G30" si="12">(E30-D30)*10/11.96/(F30/60)</f>
        <v>25.240384615384613</v>
      </c>
      <c r="H30" s="22" t="s">
        <v>54</v>
      </c>
      <c r="I30" s="10">
        <f t="shared" ref="I30" si="13">G30/15.5</f>
        <v>1.628411910669975</v>
      </c>
      <c r="J30" s="146">
        <f>AVERAGE(I30:I33)</f>
        <v>1.522670877509587</v>
      </c>
      <c r="K30" s="146"/>
      <c r="L30" s="146">
        <f>STDEV(I30:I33)</f>
        <v>0.11176215221143973</v>
      </c>
      <c r="M30" s="128" t="s">
        <v>32</v>
      </c>
      <c r="N30" s="128"/>
      <c r="O30" s="130" t="s">
        <v>46</v>
      </c>
      <c r="P30" s="130"/>
      <c r="Q30" s="130"/>
      <c r="R30" s="130" t="s">
        <v>23</v>
      </c>
      <c r="S30" s="130"/>
      <c r="T30" s="130"/>
    </row>
    <row r="31" spans="1:21" ht="17.25" customHeight="1">
      <c r="A31" s="119"/>
      <c r="B31" s="123" t="s">
        <v>39</v>
      </c>
      <c r="C31" s="117"/>
      <c r="D31" s="27">
        <v>17.649999999999999</v>
      </c>
      <c r="E31" s="19">
        <v>24.4</v>
      </c>
      <c r="F31" s="27">
        <v>16</v>
      </c>
      <c r="G31" s="9">
        <f t="shared" ref="G31:G36" si="14">(E31-D31)*10/11.96/(F31/60)</f>
        <v>21.164297658862875</v>
      </c>
      <c r="H31" s="22" t="s">
        <v>31</v>
      </c>
      <c r="I31" s="10">
        <f t="shared" ref="I31:I36" si="15">G31/15.5</f>
        <v>1.3654385586363145</v>
      </c>
      <c r="J31" s="146"/>
      <c r="K31" s="146"/>
      <c r="L31" s="146"/>
      <c r="M31" s="128"/>
      <c r="N31" s="128"/>
      <c r="O31" s="130"/>
      <c r="P31" s="130"/>
      <c r="Q31" s="130"/>
      <c r="R31" s="130"/>
      <c r="S31" s="130"/>
      <c r="T31" s="130"/>
    </row>
    <row r="32" spans="1:21" ht="17.25" customHeight="1">
      <c r="A32" s="119"/>
      <c r="B32" s="123"/>
      <c r="C32" s="117"/>
      <c r="D32" s="27">
        <v>20.100000000000001</v>
      </c>
      <c r="E32" s="19">
        <v>30.7</v>
      </c>
      <c r="F32" s="27">
        <v>22</v>
      </c>
      <c r="G32" s="9">
        <f t="shared" si="14"/>
        <v>24.171480693219817</v>
      </c>
      <c r="H32" s="22" t="s">
        <v>33</v>
      </c>
      <c r="I32" s="10">
        <f t="shared" si="15"/>
        <v>1.5594503673045044</v>
      </c>
      <c r="J32" s="146"/>
      <c r="K32" s="146"/>
      <c r="L32" s="146"/>
      <c r="M32" s="128"/>
      <c r="N32" s="128"/>
      <c r="O32" s="130"/>
      <c r="P32" s="130"/>
      <c r="Q32" s="130"/>
      <c r="R32" s="130"/>
      <c r="S32" s="130"/>
      <c r="T32" s="130"/>
    </row>
    <row r="33" spans="1:21" ht="17.25" customHeight="1">
      <c r="A33" s="119"/>
      <c r="B33" s="123"/>
      <c r="C33" s="117"/>
      <c r="D33" s="27">
        <v>20.100000000000001</v>
      </c>
      <c r="E33" s="19">
        <v>35.299999999999997</v>
      </c>
      <c r="F33" s="27">
        <v>32</v>
      </c>
      <c r="G33" s="9">
        <f t="shared" si="14"/>
        <v>23.829431438127081</v>
      </c>
      <c r="H33" s="22" t="s">
        <v>34</v>
      </c>
      <c r="I33" s="10">
        <f t="shared" si="15"/>
        <v>1.5373826734275535</v>
      </c>
      <c r="J33" s="146"/>
      <c r="K33" s="146"/>
      <c r="L33" s="146"/>
      <c r="M33" s="128"/>
      <c r="N33" s="128"/>
      <c r="O33" s="130"/>
      <c r="P33" s="130"/>
      <c r="Q33" s="130"/>
      <c r="R33" s="130"/>
      <c r="S33" s="130"/>
      <c r="T33" s="130"/>
      <c r="U33" s="15"/>
    </row>
    <row r="34" spans="1:21" ht="17.25" customHeight="1">
      <c r="A34" s="119"/>
      <c r="B34" s="123"/>
      <c r="C34" s="132" t="s">
        <v>35</v>
      </c>
      <c r="D34" s="27">
        <v>17.649999999999999</v>
      </c>
      <c r="E34" s="31">
        <v>26</v>
      </c>
      <c r="F34" s="12">
        <v>25.5</v>
      </c>
      <c r="G34" s="9">
        <f t="shared" si="14"/>
        <v>16.427306708636635</v>
      </c>
      <c r="H34" s="22" t="s">
        <v>31</v>
      </c>
      <c r="I34" s="13">
        <f t="shared" si="15"/>
        <v>1.0598262392668798</v>
      </c>
      <c r="J34" s="12">
        <v>4000</v>
      </c>
      <c r="K34" s="12">
        <v>227.2</v>
      </c>
      <c r="L34" s="14">
        <f>(J34-K34)/J34</f>
        <v>0.94320000000000004</v>
      </c>
      <c r="M34" s="145">
        <f>AVERAGE(L34:L37)</f>
        <v>0.94561859322461095</v>
      </c>
      <c r="N34" s="145">
        <f>STDEV(L34:L37)</f>
        <v>4.7086096048983683E-3</v>
      </c>
      <c r="O34" s="11">
        <f>(1/L34-1)*G34</f>
        <v>0.98926104861170638</v>
      </c>
      <c r="P34" s="121">
        <f>AVERAGE(O34:O37)</f>
        <v>1.0066978216771174</v>
      </c>
      <c r="Q34" s="121">
        <f>STDEV(O34:O37)</f>
        <v>9.8335861042915376E-2</v>
      </c>
      <c r="R34" s="11">
        <f>I31/O34</f>
        <v>1.3802611156605449</v>
      </c>
      <c r="S34" s="121">
        <f>AVERAGE(R34:R37)</f>
        <v>1.5211159806808312</v>
      </c>
      <c r="T34" s="121">
        <f>STDEV(R34:R37)</f>
        <v>0.16166709232626394</v>
      </c>
      <c r="U34" s="15"/>
    </row>
    <row r="35" spans="1:21" ht="17.25" customHeight="1">
      <c r="A35" s="119"/>
      <c r="B35" s="123"/>
      <c r="C35" s="132"/>
      <c r="D35" s="27">
        <v>17.649999999999999</v>
      </c>
      <c r="E35" s="19">
        <v>26.7</v>
      </c>
      <c r="F35" s="27">
        <v>25</v>
      </c>
      <c r="G35" s="9">
        <f t="shared" si="14"/>
        <v>18.160535117056853</v>
      </c>
      <c r="H35" s="22" t="s">
        <v>33</v>
      </c>
      <c r="I35" s="13">
        <f t="shared" si="15"/>
        <v>1.1716474269068937</v>
      </c>
      <c r="J35" s="12">
        <v>4063</v>
      </c>
      <c r="K35" s="12">
        <v>224.1</v>
      </c>
      <c r="L35" s="14">
        <f>(J35-K35)/J35</f>
        <v>0.94484371154319469</v>
      </c>
      <c r="M35" s="145"/>
      <c r="N35" s="145"/>
      <c r="O35" s="11">
        <f>(1/L35-1)*G35</f>
        <v>1.0601411653683186</v>
      </c>
      <c r="P35" s="121"/>
      <c r="Q35" s="121"/>
      <c r="R35" s="11">
        <f>I32/O35</f>
        <v>1.4709836937260272</v>
      </c>
      <c r="S35" s="121"/>
      <c r="T35" s="121"/>
      <c r="U35" s="15"/>
    </row>
    <row r="36" spans="1:21" ht="17.25" customHeight="1">
      <c r="A36" s="119"/>
      <c r="B36" s="123"/>
      <c r="C36" s="132"/>
      <c r="D36" s="27">
        <v>20.100000000000001</v>
      </c>
      <c r="E36" s="19">
        <v>30.6</v>
      </c>
      <c r="F36" s="27">
        <v>30</v>
      </c>
      <c r="G36" s="9">
        <f t="shared" si="14"/>
        <v>17.558528428093645</v>
      </c>
      <c r="H36" s="22" t="s">
        <v>34</v>
      </c>
      <c r="I36" s="13">
        <f t="shared" si="15"/>
        <v>1.1328082856834609</v>
      </c>
      <c r="J36" s="12">
        <v>3601</v>
      </c>
      <c r="K36" s="12">
        <v>171.2</v>
      </c>
      <c r="L36" s="14">
        <f>(J36-K36)/J36</f>
        <v>0.95245765065259658</v>
      </c>
      <c r="M36" s="145"/>
      <c r="N36" s="145"/>
      <c r="O36" s="11">
        <f>(1/L36-1)*G36</f>
        <v>0.87644179453310023</v>
      </c>
      <c r="P36" s="121"/>
      <c r="Q36" s="121"/>
      <c r="R36" s="11">
        <f>I33/O36</f>
        <v>1.7541183944183665</v>
      </c>
      <c r="S36" s="121"/>
      <c r="T36" s="121"/>
      <c r="U36" s="15"/>
    </row>
    <row r="37" spans="1:21" ht="17.25" customHeight="1">
      <c r="A37" s="119"/>
      <c r="B37" s="123"/>
      <c r="C37" s="132"/>
      <c r="D37" s="27">
        <v>20.100000000000001</v>
      </c>
      <c r="E37" s="31">
        <v>31.5</v>
      </c>
      <c r="F37" s="12">
        <v>32</v>
      </c>
      <c r="G37" s="9">
        <f t="shared" ref="G37" si="16">(E37-D37)*10/11.96/(F37/60)</f>
        <v>17.872073578595312</v>
      </c>
      <c r="H37" s="22" t="s">
        <v>55</v>
      </c>
      <c r="I37" s="13">
        <f t="shared" ref="I37" si="17">G37/15.5</f>
        <v>1.1530370050706653</v>
      </c>
      <c r="J37" s="12">
        <v>4298</v>
      </c>
      <c r="K37" s="12">
        <v>249.4</v>
      </c>
      <c r="L37" s="14">
        <f>(J37-K37)/J37</f>
        <v>0.94197301070265238</v>
      </c>
      <c r="M37" s="145"/>
      <c r="N37" s="145"/>
      <c r="O37" s="11">
        <f>(1/L37-1)*G37</f>
        <v>1.1009472781953449</v>
      </c>
      <c r="P37" s="121"/>
      <c r="Q37" s="121"/>
      <c r="R37" s="11">
        <f>I30/O37</f>
        <v>1.479100718918386</v>
      </c>
      <c r="S37" s="121"/>
      <c r="T37" s="121"/>
      <c r="U37" s="15"/>
    </row>
    <row r="38" spans="1:21" ht="17.25" customHeight="1">
      <c r="A38" s="4"/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</row>
    <row r="39" spans="1:21" ht="17.25" customHeight="1">
      <c r="A39" s="120">
        <v>5.0000000000000001E-3</v>
      </c>
      <c r="B39" s="125" t="s">
        <v>89</v>
      </c>
      <c r="C39" s="117" t="s">
        <v>8</v>
      </c>
      <c r="D39" s="27">
        <v>17.649999999999999</v>
      </c>
      <c r="E39" s="19">
        <v>20.399999999999999</v>
      </c>
      <c r="F39" s="27">
        <v>13</v>
      </c>
      <c r="G39" s="9">
        <f t="shared" ref="G39:G44" si="18">(E39-D39)*10/11.96/(F39/60)</f>
        <v>10.612297401595059</v>
      </c>
      <c r="H39" s="22" t="s">
        <v>52</v>
      </c>
      <c r="I39" s="10">
        <f t="shared" ref="I39:I44" si="19">G39/15.5</f>
        <v>0.68466434849000379</v>
      </c>
      <c r="J39" s="127">
        <f>AVERAGE(I39:I41)</f>
        <v>0.69958106305417289</v>
      </c>
      <c r="K39" s="127"/>
      <c r="L39" s="127">
        <f>STDEV(I39:I41)</f>
        <v>2.2121637009205442E-2</v>
      </c>
      <c r="M39" s="128" t="s">
        <v>13</v>
      </c>
      <c r="N39" s="128"/>
      <c r="O39" s="124" t="s">
        <v>14</v>
      </c>
      <c r="P39" s="124"/>
      <c r="Q39" s="124"/>
      <c r="R39" s="124" t="s">
        <v>15</v>
      </c>
      <c r="S39" s="124"/>
      <c r="T39" s="124"/>
      <c r="U39" s="15"/>
    </row>
    <row r="40" spans="1:21" ht="17.25" customHeight="1">
      <c r="A40" s="120"/>
      <c r="B40" s="126"/>
      <c r="C40" s="117"/>
      <c r="D40" s="27">
        <v>20.100000000000001</v>
      </c>
      <c r="E40" s="19">
        <v>31.3</v>
      </c>
      <c r="F40" s="27">
        <v>50</v>
      </c>
      <c r="G40" s="9">
        <f t="shared" si="18"/>
        <v>11.237458193979931</v>
      </c>
      <c r="H40" s="22" t="s">
        <v>53</v>
      </c>
      <c r="I40" s="10">
        <f t="shared" si="19"/>
        <v>0.72499730283741493</v>
      </c>
      <c r="J40" s="127"/>
      <c r="K40" s="127"/>
      <c r="L40" s="127"/>
      <c r="M40" s="128"/>
      <c r="N40" s="128"/>
      <c r="O40" s="124"/>
      <c r="P40" s="124"/>
      <c r="Q40" s="124"/>
      <c r="R40" s="124"/>
      <c r="S40" s="124"/>
      <c r="T40" s="124"/>
      <c r="U40" s="15"/>
    </row>
    <row r="41" spans="1:21" ht="17.25" customHeight="1">
      <c r="A41" s="120"/>
      <c r="B41" s="126"/>
      <c r="C41" s="117"/>
      <c r="D41" s="27">
        <v>20.100000000000001</v>
      </c>
      <c r="E41" s="19">
        <v>23.4</v>
      </c>
      <c r="F41" s="27">
        <v>15.5</v>
      </c>
      <c r="G41" s="9">
        <f>(E41-D41)*10/11.96/(F41/60)</f>
        <v>10.680763836444051</v>
      </c>
      <c r="H41" s="22" t="s">
        <v>100</v>
      </c>
      <c r="I41" s="10">
        <f t="shared" si="19"/>
        <v>0.68908153783510007</v>
      </c>
      <c r="J41" s="127"/>
      <c r="K41" s="127"/>
      <c r="L41" s="127"/>
      <c r="M41" s="128"/>
      <c r="N41" s="128"/>
      <c r="O41" s="124"/>
      <c r="P41" s="124"/>
      <c r="Q41" s="124"/>
      <c r="R41" s="124"/>
      <c r="S41" s="124"/>
      <c r="T41" s="124"/>
      <c r="U41" s="15"/>
    </row>
    <row r="42" spans="1:21" ht="17.25" customHeight="1">
      <c r="A42" s="120"/>
      <c r="B42" s="126"/>
      <c r="C42" s="132" t="s">
        <v>7</v>
      </c>
      <c r="D42" s="27">
        <v>20.100000000000001</v>
      </c>
      <c r="E42" s="19">
        <v>26.4</v>
      </c>
      <c r="F42" s="27">
        <v>62</v>
      </c>
      <c r="G42" s="9">
        <f t="shared" si="18"/>
        <v>5.0976372855755709</v>
      </c>
      <c r="H42" s="22" t="s">
        <v>98</v>
      </c>
      <c r="I42" s="13">
        <f t="shared" si="19"/>
        <v>0.32887982487584327</v>
      </c>
      <c r="J42" s="12">
        <v>4094</v>
      </c>
      <c r="K42" s="12">
        <v>225.6</v>
      </c>
      <c r="L42" s="14">
        <f>(J42-K42)/J42</f>
        <v>0.944894968246214</v>
      </c>
      <c r="M42" s="129">
        <f>AVERAGE(L42:L44)</f>
        <v>0.96152615671984176</v>
      </c>
      <c r="N42" s="129">
        <f>STDEV(L42:L44)</f>
        <v>1.460004066193323E-2</v>
      </c>
      <c r="O42" s="11">
        <f>(1/L42-1)*G42</f>
        <v>0.29728750171281348</v>
      </c>
      <c r="P42" s="121">
        <f>AVERAGE(O42:O44)</f>
        <v>0.28435761316394831</v>
      </c>
      <c r="Q42" s="121">
        <f>STDEV(O42:O44)</f>
        <v>4.5983753435381226E-2</v>
      </c>
      <c r="R42" s="11">
        <f>I39/O42</f>
        <v>2.3030377817611893</v>
      </c>
      <c r="S42" s="121">
        <f>AVERAGE(R42:R44)</f>
        <v>2.5016204270289522</v>
      </c>
      <c r="T42" s="121">
        <f>STDEV(R42:R44)</f>
        <v>0.39248798389230544</v>
      </c>
      <c r="U42" s="15"/>
    </row>
    <row r="43" spans="1:21" ht="17.25" customHeight="1">
      <c r="A43" s="120"/>
      <c r="B43" s="126"/>
      <c r="C43" s="132"/>
      <c r="D43" s="27">
        <v>20.100000000000001</v>
      </c>
      <c r="E43" s="19">
        <v>30.8</v>
      </c>
      <c r="F43" s="27">
        <v>56</v>
      </c>
      <c r="G43" s="9">
        <f t="shared" si="18"/>
        <v>9.5855231724796948</v>
      </c>
      <c r="H43" s="22" t="s">
        <v>99</v>
      </c>
      <c r="I43" s="13">
        <f t="shared" si="19"/>
        <v>0.61842084983739964</v>
      </c>
      <c r="J43" s="12">
        <v>3908</v>
      </c>
      <c r="K43" s="12">
        <v>127.2</v>
      </c>
      <c r="L43" s="14">
        <f>(J43-K43)/J43</f>
        <v>0.96745138178096213</v>
      </c>
      <c r="M43" s="129"/>
      <c r="N43" s="129"/>
      <c r="O43" s="11">
        <f>(1/L43-1)*G43</f>
        <v>0.32249220999243949</v>
      </c>
      <c r="P43" s="121"/>
      <c r="Q43" s="121"/>
      <c r="R43" s="11">
        <f>I40/O43</f>
        <v>2.2481079553965406</v>
      </c>
      <c r="S43" s="121"/>
      <c r="T43" s="121"/>
      <c r="U43" s="15"/>
    </row>
    <row r="44" spans="1:21" ht="17.25" customHeight="1">
      <c r="A44" s="120"/>
      <c r="B44" s="126"/>
      <c r="C44" s="132"/>
      <c r="D44" s="27">
        <v>20.100000000000001</v>
      </c>
      <c r="E44" s="19">
        <v>32.799999999999997</v>
      </c>
      <c r="F44" s="27">
        <v>78</v>
      </c>
      <c r="G44" s="9">
        <f t="shared" si="18"/>
        <v>8.1682531515307399</v>
      </c>
      <c r="H44" s="22" t="s">
        <v>100</v>
      </c>
      <c r="I44" s="13">
        <f t="shared" si="19"/>
        <v>0.52698407429230576</v>
      </c>
      <c r="J44" s="12">
        <v>3929</v>
      </c>
      <c r="K44" s="12">
        <v>109.1</v>
      </c>
      <c r="L44" s="14">
        <f>(J44-K44)/J44</f>
        <v>0.97223212013234928</v>
      </c>
      <c r="M44" s="129"/>
      <c r="N44" s="129"/>
      <c r="O44" s="11">
        <f>(1/L44-1)*G44</f>
        <v>0.23329312778659181</v>
      </c>
      <c r="P44" s="121"/>
      <c r="Q44" s="121"/>
      <c r="R44" s="11">
        <f>I41/O44</f>
        <v>2.9537155439291256</v>
      </c>
      <c r="S44" s="121"/>
      <c r="T44" s="121"/>
      <c r="U44" s="16"/>
    </row>
    <row r="45" spans="1:21" ht="17.25" customHeight="1">
      <c r="A45" s="120"/>
      <c r="B45" s="122" t="s">
        <v>88</v>
      </c>
      <c r="C45" s="117" t="s">
        <v>49</v>
      </c>
      <c r="D45" s="27">
        <v>17.649999999999999</v>
      </c>
      <c r="E45" s="19">
        <v>30.1</v>
      </c>
      <c r="F45" s="27">
        <v>52</v>
      </c>
      <c r="G45" s="9">
        <f t="shared" ref="G45:G52" si="20">(E45-D45)*10/11.96/(F45/60)</f>
        <v>12.011191149987138</v>
      </c>
      <c r="H45" s="22" t="s">
        <v>52</v>
      </c>
      <c r="I45" s="10">
        <f t="shared" ref="I45:I52" si="21">G45/15.5</f>
        <v>0.77491555806368628</v>
      </c>
      <c r="J45" s="127">
        <f>AVERAGE(I45:I48)</f>
        <v>0.76261547727471757</v>
      </c>
      <c r="K45" s="127"/>
      <c r="L45" s="127">
        <f>STDEV(I45:I48)</f>
        <v>7.9166580084258906E-2</v>
      </c>
      <c r="M45" s="128" t="s">
        <v>104</v>
      </c>
      <c r="N45" s="128"/>
      <c r="O45" s="124" t="s">
        <v>50</v>
      </c>
      <c r="P45" s="124"/>
      <c r="Q45" s="124"/>
      <c r="R45" s="124" t="s">
        <v>15</v>
      </c>
      <c r="S45" s="124"/>
      <c r="T45" s="124"/>
      <c r="U45" s="15"/>
    </row>
    <row r="46" spans="1:21" ht="17.25" customHeight="1">
      <c r="A46" s="120"/>
      <c r="B46" s="123"/>
      <c r="C46" s="117"/>
      <c r="D46" s="27">
        <v>17.649999999999999</v>
      </c>
      <c r="E46" s="19">
        <v>29.2</v>
      </c>
      <c r="F46" s="27">
        <v>53</v>
      </c>
      <c r="G46" s="9">
        <f t="shared" si="20"/>
        <v>10.932668643907364</v>
      </c>
      <c r="H46" s="22" t="s">
        <v>101</v>
      </c>
      <c r="I46" s="10">
        <f t="shared" si="21"/>
        <v>0.70533346089724935</v>
      </c>
      <c r="J46" s="127"/>
      <c r="K46" s="127"/>
      <c r="L46" s="127"/>
      <c r="M46" s="128"/>
      <c r="N46" s="128"/>
      <c r="O46" s="124"/>
      <c r="P46" s="124"/>
      <c r="Q46" s="124"/>
      <c r="R46" s="124"/>
      <c r="S46" s="124"/>
      <c r="T46" s="124"/>
      <c r="U46" s="15"/>
    </row>
    <row r="47" spans="1:21" ht="17.25" customHeight="1">
      <c r="A47" s="120"/>
      <c r="B47" s="123"/>
      <c r="C47" s="117"/>
      <c r="D47" s="27">
        <v>20.100000000000001</v>
      </c>
      <c r="E47" s="19">
        <v>26.7</v>
      </c>
      <c r="F47" s="27">
        <v>30.5</v>
      </c>
      <c r="G47" s="9">
        <f t="shared" si="20"/>
        <v>10.855858325566091</v>
      </c>
      <c r="H47" s="22" t="s">
        <v>102</v>
      </c>
      <c r="I47" s="10">
        <f t="shared" si="21"/>
        <v>0.70037795648813495</v>
      </c>
      <c r="J47" s="127"/>
      <c r="K47" s="127"/>
      <c r="L47" s="127"/>
      <c r="M47" s="128"/>
      <c r="N47" s="128"/>
      <c r="O47" s="25"/>
      <c r="P47" s="25"/>
      <c r="Q47" s="25"/>
      <c r="R47" s="25"/>
      <c r="S47" s="25"/>
      <c r="T47" s="25"/>
      <c r="U47" s="15"/>
    </row>
    <row r="48" spans="1:21" ht="17.25" customHeight="1">
      <c r="A48" s="120"/>
      <c r="B48" s="123"/>
      <c r="C48" s="117"/>
      <c r="D48" s="27">
        <v>20.100000000000001</v>
      </c>
      <c r="E48" s="19">
        <v>24.4</v>
      </c>
      <c r="F48" s="27">
        <v>16</v>
      </c>
      <c r="G48" s="9">
        <f t="shared" si="20"/>
        <v>13.482441471571896</v>
      </c>
      <c r="H48" s="22" t="s">
        <v>103</v>
      </c>
      <c r="I48" s="10">
        <f t="shared" si="21"/>
        <v>0.86983493364979969</v>
      </c>
      <c r="J48" s="127"/>
      <c r="K48" s="127"/>
      <c r="L48" s="127"/>
      <c r="M48" s="128"/>
      <c r="N48" s="128"/>
      <c r="O48" s="25"/>
      <c r="P48" s="25"/>
      <c r="Q48" s="25"/>
      <c r="R48" s="25"/>
      <c r="S48" s="25"/>
      <c r="T48" s="25"/>
      <c r="U48" s="15"/>
    </row>
    <row r="49" spans="1:21" ht="17.25" customHeight="1">
      <c r="A49" s="120"/>
      <c r="B49" s="123"/>
      <c r="C49" s="132" t="s">
        <v>51</v>
      </c>
      <c r="D49" s="27">
        <v>17.649999999999999</v>
      </c>
      <c r="E49" s="31">
        <v>25.1</v>
      </c>
      <c r="F49" s="12">
        <v>38</v>
      </c>
      <c r="G49" s="9">
        <f t="shared" si="20"/>
        <v>9.8354162999471964</v>
      </c>
      <c r="H49" s="22" t="s">
        <v>52</v>
      </c>
      <c r="I49" s="13">
        <f t="shared" si="21"/>
        <v>0.63454298709336754</v>
      </c>
      <c r="J49" s="12">
        <v>3827</v>
      </c>
      <c r="K49" s="12">
        <v>400.7</v>
      </c>
      <c r="L49" s="14">
        <f>(J49-K49)/J49</f>
        <v>0.89529657695322706</v>
      </c>
      <c r="M49" s="129">
        <f>AVERAGE(L49:L51)</f>
        <v>0.88858901535906087</v>
      </c>
      <c r="N49" s="129">
        <f>STDEV(L49:L51)</f>
        <v>2.6451194353948423E-2</v>
      </c>
      <c r="O49" s="11">
        <f>(1/L49-1)*G49</f>
        <v>1.1502353300612449</v>
      </c>
      <c r="P49" s="121">
        <f>AVERAGE(O49:O52)</f>
        <v>1.3470640173866824</v>
      </c>
      <c r="Q49" s="121">
        <f>STDEV(O49:O52)</f>
        <v>0.54104070339949595</v>
      </c>
      <c r="R49" s="11">
        <f>I45/O49</f>
        <v>0.67370175285993472</v>
      </c>
      <c r="S49" s="121">
        <f>AVERAGE(R49:R52)</f>
        <v>0.62847965662192917</v>
      </c>
      <c r="T49" s="121">
        <f>STDEV(R49:R52)</f>
        <v>0.2228593898772562</v>
      </c>
      <c r="U49" s="15"/>
    </row>
    <row r="50" spans="1:21" ht="17.25" customHeight="1">
      <c r="A50" s="120"/>
      <c r="B50" s="123"/>
      <c r="C50" s="132"/>
      <c r="D50" s="27">
        <v>17.649999999999999</v>
      </c>
      <c r="E50" s="19">
        <v>25</v>
      </c>
      <c r="F50" s="27">
        <v>42</v>
      </c>
      <c r="G50" s="9">
        <f t="shared" si="20"/>
        <v>8.7792642140468242</v>
      </c>
      <c r="H50" s="22" t="s">
        <v>53</v>
      </c>
      <c r="I50" s="13">
        <f t="shared" si="21"/>
        <v>0.56640414284173057</v>
      </c>
      <c r="J50" s="12">
        <v>3823</v>
      </c>
      <c r="K50" s="12">
        <v>537.4</v>
      </c>
      <c r="L50" s="14">
        <f>(J50-K50)/J50</f>
        <v>0.85942976719853514</v>
      </c>
      <c r="M50" s="129"/>
      <c r="N50" s="129"/>
      <c r="O50" s="11">
        <f>(1/L50-1)*G50</f>
        <v>1.4359558645692618</v>
      </c>
      <c r="P50" s="121"/>
      <c r="Q50" s="121"/>
      <c r="R50" s="11">
        <f>I46/O50</f>
        <v>0.49119438716789915</v>
      </c>
      <c r="S50" s="121"/>
      <c r="T50" s="121"/>
      <c r="U50" s="15"/>
    </row>
    <row r="51" spans="1:21" ht="17.25" customHeight="1">
      <c r="A51" s="37"/>
      <c r="B51" s="36"/>
      <c r="C51" s="132"/>
      <c r="D51" s="27">
        <v>20.100000000000001</v>
      </c>
      <c r="E51" s="19">
        <v>24.9</v>
      </c>
      <c r="F51" s="27">
        <v>31</v>
      </c>
      <c r="G51" s="9">
        <f t="shared" si="20"/>
        <v>7.7678282446865836</v>
      </c>
      <c r="H51" s="22" t="s">
        <v>102</v>
      </c>
      <c r="I51" s="13">
        <f t="shared" si="21"/>
        <v>0.50115020933461829</v>
      </c>
      <c r="J51" s="12">
        <v>4103</v>
      </c>
      <c r="K51" s="12">
        <v>365</v>
      </c>
      <c r="L51" s="14">
        <f t="shared" ref="L51:L52" si="22">(J51-K51)/J51</f>
        <v>0.91104070192542042</v>
      </c>
      <c r="M51" s="129"/>
      <c r="N51" s="129"/>
      <c r="O51" s="11">
        <f t="shared" ref="O51:O52" si="23">(1/L51-1)*G51</f>
        <v>0.75849580238378922</v>
      </c>
      <c r="P51" s="121"/>
      <c r="Q51" s="121"/>
      <c r="R51" s="11">
        <f>I47/O51</f>
        <v>0.92337749831574234</v>
      </c>
      <c r="S51" s="121"/>
      <c r="T51" s="121"/>
      <c r="U51" s="16"/>
    </row>
    <row r="52" spans="1:21" ht="17.25" customHeight="1">
      <c r="A52" s="37"/>
      <c r="B52" s="36"/>
      <c r="C52" s="132"/>
      <c r="D52" s="27">
        <v>20.100000000000001</v>
      </c>
      <c r="E52" s="19">
        <v>27.1</v>
      </c>
      <c r="F52" s="19">
        <v>33.5</v>
      </c>
      <c r="G52" s="9">
        <f t="shared" si="20"/>
        <v>10.482703539160383</v>
      </c>
      <c r="H52" s="22" t="s">
        <v>103</v>
      </c>
      <c r="I52" s="13">
        <f t="shared" si="21"/>
        <v>0.67630345413937953</v>
      </c>
      <c r="J52" s="12">
        <v>3793</v>
      </c>
      <c r="K52" s="12">
        <v>618.79999999999995</v>
      </c>
      <c r="L52" s="14">
        <f t="shared" si="22"/>
        <v>0.83685736883733186</v>
      </c>
      <c r="M52" s="129"/>
      <c r="N52" s="129"/>
      <c r="O52" s="11">
        <f t="shared" si="23"/>
        <v>2.0435690725324336</v>
      </c>
      <c r="P52" s="121"/>
      <c r="Q52" s="121"/>
      <c r="R52" s="11">
        <f>I48/O52</f>
        <v>0.42564498814414042</v>
      </c>
      <c r="S52" s="121"/>
      <c r="T52" s="121"/>
      <c r="U52" s="16"/>
    </row>
    <row r="53" spans="1:21" ht="18.75">
      <c r="A53" s="4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</row>
    <row r="54" spans="1:21" ht="15.75" customHeight="1">
      <c r="A54" s="114" t="s">
        <v>92</v>
      </c>
      <c r="B54" s="125" t="s">
        <v>86</v>
      </c>
      <c r="C54" s="117" t="s">
        <v>8</v>
      </c>
      <c r="D54" s="27">
        <v>20.100000000000001</v>
      </c>
      <c r="E54" s="19">
        <v>23.5</v>
      </c>
      <c r="F54" s="27">
        <v>31</v>
      </c>
      <c r="G54" s="9">
        <f t="shared" ref="G54:G63" si="24">(E54-D54)*10/11.96/(F54/60)</f>
        <v>5.502211673319664</v>
      </c>
      <c r="H54" s="22" t="s">
        <v>36</v>
      </c>
      <c r="I54" s="10">
        <f>G54/15.5</f>
        <v>0.35498139827868802</v>
      </c>
      <c r="J54" s="143">
        <f>AVERAGE(I54:I57)</f>
        <v>0.41595640046720461</v>
      </c>
      <c r="K54" s="143"/>
      <c r="L54" s="143">
        <f>STDEV(I54:I57)</f>
        <v>7.4115018255291029E-2</v>
      </c>
      <c r="M54" s="128" t="s">
        <v>13</v>
      </c>
      <c r="N54" s="128"/>
      <c r="O54" s="124" t="s">
        <v>14</v>
      </c>
      <c r="P54" s="124"/>
      <c r="Q54" s="124"/>
      <c r="R54" s="124" t="s">
        <v>15</v>
      </c>
      <c r="S54" s="124"/>
      <c r="T54" s="124"/>
      <c r="U54" s="15"/>
    </row>
    <row r="55" spans="1:21" ht="15.75" customHeight="1">
      <c r="A55" s="114"/>
      <c r="B55" s="125"/>
      <c r="C55" s="117"/>
      <c r="D55" s="27">
        <v>20.100000000000001</v>
      </c>
      <c r="E55" s="19">
        <v>26.2</v>
      </c>
      <c r="F55" s="27">
        <v>53.5</v>
      </c>
      <c r="G55" s="9">
        <v>5.7</v>
      </c>
      <c r="H55" s="22" t="s">
        <v>76</v>
      </c>
      <c r="I55" s="10">
        <f>G55/15.5</f>
        <v>0.36774193548387096</v>
      </c>
      <c r="J55" s="143"/>
      <c r="K55" s="143"/>
      <c r="L55" s="143"/>
      <c r="M55" s="128"/>
      <c r="N55" s="128"/>
      <c r="O55" s="124"/>
      <c r="P55" s="124"/>
      <c r="Q55" s="124"/>
      <c r="R55" s="124"/>
      <c r="S55" s="124"/>
      <c r="T55" s="124"/>
      <c r="U55" s="15"/>
    </row>
    <row r="56" spans="1:21" ht="15.75" customHeight="1">
      <c r="A56" s="114"/>
      <c r="B56" s="125"/>
      <c r="C56" s="117"/>
      <c r="D56" s="27">
        <v>20.100000000000001</v>
      </c>
      <c r="E56" s="19">
        <v>46.5</v>
      </c>
      <c r="F56" s="27">
        <v>165</v>
      </c>
      <c r="G56" s="9">
        <f t="shared" ref="G56:G57" si="25">(E56-D56)*10/11.96/(F56/60)</f>
        <v>8.0267558528428093</v>
      </c>
      <c r="H56" s="22" t="s">
        <v>77</v>
      </c>
      <c r="I56" s="10">
        <f t="shared" ref="I56:I57" si="26">G56/15.5</f>
        <v>0.51785521631243936</v>
      </c>
      <c r="J56" s="143"/>
      <c r="K56" s="143"/>
      <c r="L56" s="143"/>
      <c r="M56" s="128"/>
      <c r="N56" s="128"/>
      <c r="O56" s="124"/>
      <c r="P56" s="124"/>
      <c r="Q56" s="124"/>
      <c r="R56" s="124"/>
      <c r="S56" s="124"/>
      <c r="T56" s="124"/>
      <c r="U56" s="15"/>
    </row>
    <row r="57" spans="1:21" ht="15.75" customHeight="1">
      <c r="A57" s="114"/>
      <c r="B57" s="125"/>
      <c r="C57" s="117"/>
      <c r="D57" s="27">
        <v>20.100000000000001</v>
      </c>
      <c r="E57" s="19">
        <v>26.9</v>
      </c>
      <c r="F57" s="27">
        <v>52</v>
      </c>
      <c r="G57" s="9">
        <f t="shared" si="25"/>
        <v>6.5603293028042158</v>
      </c>
      <c r="H57" s="22" t="s">
        <v>78</v>
      </c>
      <c r="I57" s="10">
        <f t="shared" si="26"/>
        <v>0.42324705179382038</v>
      </c>
      <c r="J57" s="143"/>
      <c r="K57" s="143"/>
      <c r="L57" s="143"/>
      <c r="M57" s="24"/>
      <c r="N57" s="24"/>
      <c r="O57" s="25"/>
      <c r="P57" s="25"/>
      <c r="Q57" s="25"/>
      <c r="R57" s="25"/>
      <c r="S57" s="25"/>
      <c r="T57" s="25"/>
      <c r="U57" s="15"/>
    </row>
    <row r="58" spans="1:21" ht="15.75" customHeight="1">
      <c r="A58" s="114"/>
      <c r="B58" s="125"/>
      <c r="C58" s="132" t="s">
        <v>7</v>
      </c>
      <c r="D58" s="27">
        <v>20.100000000000001</v>
      </c>
      <c r="E58" s="31">
        <v>29.8</v>
      </c>
      <c r="F58" s="12">
        <v>88</v>
      </c>
      <c r="G58" s="9">
        <f t="shared" si="24"/>
        <v>5.529796290665856</v>
      </c>
      <c r="H58" s="22" t="s">
        <v>36</v>
      </c>
      <c r="I58" s="13">
        <f t="shared" ref="I58:I63" si="27">G58/15.5</f>
        <v>0.35676105101070038</v>
      </c>
      <c r="J58" s="12">
        <v>3738</v>
      </c>
      <c r="K58" s="12">
        <v>53.2</v>
      </c>
      <c r="L58" s="14">
        <f>(J58-K58)/J58</f>
        <v>0.98576779026217232</v>
      </c>
      <c r="M58" s="140">
        <f>AVERAGE(L58:L63)</f>
        <v>0.98861280435988341</v>
      </c>
      <c r="N58" s="140">
        <f>STDEV(L58:L63)</f>
        <v>4.1399036600832037E-3</v>
      </c>
      <c r="O58" s="11">
        <f>(1/L58-1)*G58</f>
        <v>7.9837484439704356E-2</v>
      </c>
      <c r="P58" s="121">
        <f>AVERAGE(O58:O63)</f>
        <v>7.0796879432687101E-2</v>
      </c>
      <c r="Q58" s="121">
        <f>STDEV(O58:O63)</f>
        <v>2.4335200516652503E-2</v>
      </c>
      <c r="R58" s="11">
        <f>I54/O58</f>
        <v>4.4462998899568351</v>
      </c>
      <c r="S58" s="121">
        <f>AVERAGE(R58:R63)</f>
        <v>6.2514004274291208</v>
      </c>
      <c r="T58" s="121">
        <f>STDEV(R58:R63)</f>
        <v>2.514511833558787</v>
      </c>
      <c r="U58" s="15"/>
    </row>
    <row r="59" spans="1:21" ht="15.75" customHeight="1">
      <c r="A59" s="114"/>
      <c r="B59" s="125"/>
      <c r="C59" s="132"/>
      <c r="D59" s="27">
        <v>20.100000000000001</v>
      </c>
      <c r="E59" s="19">
        <v>30.6</v>
      </c>
      <c r="F59" s="27">
        <v>80</v>
      </c>
      <c r="G59" s="9">
        <f t="shared" si="24"/>
        <v>6.5844481605351168</v>
      </c>
      <c r="H59" s="22" t="s">
        <v>37</v>
      </c>
      <c r="I59" s="13">
        <f t="shared" si="27"/>
        <v>0.42480310713129787</v>
      </c>
      <c r="J59" s="12">
        <v>3772</v>
      </c>
      <c r="K59" s="12">
        <v>37.200000000000003</v>
      </c>
      <c r="L59" s="14">
        <f>(J59-K59)/J59</f>
        <v>0.99013785790031816</v>
      </c>
      <c r="M59" s="140"/>
      <c r="N59" s="140"/>
      <c r="O59" s="11">
        <f>(1/L59-1)*G59</f>
        <v>6.558355777334908E-2</v>
      </c>
      <c r="P59" s="121"/>
      <c r="Q59" s="121"/>
      <c r="R59" s="11">
        <f>I55/O59</f>
        <v>5.6072276035215145</v>
      </c>
      <c r="S59" s="121"/>
      <c r="T59" s="121"/>
      <c r="U59" s="15"/>
    </row>
    <row r="60" spans="1:21" ht="15.75" customHeight="1">
      <c r="A60" s="114"/>
      <c r="B60" s="125"/>
      <c r="C60" s="132"/>
      <c r="D60" s="27">
        <v>20.100000000000001</v>
      </c>
      <c r="E60" s="19">
        <v>29.3</v>
      </c>
      <c r="F60" s="27">
        <v>61</v>
      </c>
      <c r="G60" s="9">
        <f t="shared" si="24"/>
        <v>7.5662042875157631</v>
      </c>
      <c r="H60" s="22" t="s">
        <v>38</v>
      </c>
      <c r="I60" s="13">
        <f t="shared" si="27"/>
        <v>0.48814221209779118</v>
      </c>
      <c r="J60" s="12">
        <v>3607</v>
      </c>
      <c r="K60" s="12">
        <v>37</v>
      </c>
      <c r="L60" s="14">
        <f>(J60-K60)/J60</f>
        <v>0.98974216800665371</v>
      </c>
      <c r="M60" s="140"/>
      <c r="N60" s="140"/>
      <c r="O60" s="11">
        <f>(1/L60-1)*G60</f>
        <v>7.8417243315989427E-2</v>
      </c>
      <c r="P60" s="121"/>
      <c r="Q60" s="121"/>
      <c r="R60" s="11">
        <f>I56/O60</f>
        <v>6.6038436753724508</v>
      </c>
      <c r="S60" s="121"/>
      <c r="T60" s="121"/>
      <c r="U60" s="15"/>
    </row>
    <row r="61" spans="1:21" ht="15.75" customHeight="1">
      <c r="A61" s="114"/>
      <c r="B61" s="125"/>
      <c r="C61" s="132"/>
      <c r="D61" s="27">
        <v>20.100000000000001</v>
      </c>
      <c r="E61" s="19">
        <v>32.200000000000003</v>
      </c>
      <c r="F61" s="27">
        <v>113</v>
      </c>
      <c r="G61" s="9">
        <f t="shared" si="24"/>
        <v>5.3718885962056415</v>
      </c>
      <c r="H61" s="22" t="s">
        <v>79</v>
      </c>
      <c r="I61" s="13">
        <f t="shared" si="27"/>
        <v>0.34657345781971882</v>
      </c>
      <c r="J61" s="12">
        <v>3895</v>
      </c>
      <c r="K61" s="12">
        <v>24.1</v>
      </c>
      <c r="L61" s="14">
        <f t="shared" ref="L61:L63" si="28">(J61-K61)/J61</f>
        <v>0.99381258023106545</v>
      </c>
      <c r="M61" s="140"/>
      <c r="N61" s="140"/>
      <c r="O61" s="11">
        <f t="shared" ref="O61:O63" si="29">(1/L61-1)*G61</f>
        <v>3.3445068373907184E-2</v>
      </c>
      <c r="P61" s="121"/>
      <c r="Q61" s="121"/>
      <c r="R61" s="11">
        <f>I55/O61</f>
        <v>10.995400917486894</v>
      </c>
      <c r="S61" s="121"/>
      <c r="T61" s="121"/>
      <c r="U61" s="15"/>
    </row>
    <row r="62" spans="1:21" ht="15.75" customHeight="1">
      <c r="A62" s="114"/>
      <c r="B62" s="125"/>
      <c r="C62" s="132"/>
      <c r="D62" s="27">
        <v>20.100000000000001</v>
      </c>
      <c r="E62" s="19">
        <v>27.6</v>
      </c>
      <c r="F62" s="27">
        <v>61</v>
      </c>
      <c r="G62" s="9">
        <f t="shared" si="24"/>
        <v>6.1681013213443716</v>
      </c>
      <c r="H62" s="22" t="s">
        <v>80</v>
      </c>
      <c r="I62" s="13">
        <f t="shared" si="27"/>
        <v>0.39794202073189494</v>
      </c>
      <c r="J62" s="12">
        <v>3900</v>
      </c>
      <c r="K62" s="12">
        <v>38</v>
      </c>
      <c r="L62" s="14">
        <f t="shared" si="28"/>
        <v>0.9902564102564102</v>
      </c>
      <c r="M62" s="140"/>
      <c r="N62" s="140"/>
      <c r="O62" s="11">
        <f t="shared" si="29"/>
        <v>6.0690794979566302E-2</v>
      </c>
      <c r="P62" s="121"/>
      <c r="Q62" s="121"/>
      <c r="R62" s="11">
        <f t="shared" ref="R62:R63" si="30">I58/O62</f>
        <v>5.8783387354015808</v>
      </c>
      <c r="S62" s="121"/>
      <c r="T62" s="121"/>
      <c r="U62" s="15"/>
    </row>
    <row r="63" spans="1:21" ht="16.5" customHeight="1">
      <c r="A63" s="114"/>
      <c r="B63" s="125"/>
      <c r="C63" s="132"/>
      <c r="D63" s="27">
        <v>20.100000000000001</v>
      </c>
      <c r="E63" s="19">
        <v>32.5</v>
      </c>
      <c r="F63" s="27">
        <v>107</v>
      </c>
      <c r="G63" s="9">
        <f t="shared" si="24"/>
        <v>5.8137717625730607</v>
      </c>
      <c r="H63" s="22" t="s">
        <v>81</v>
      </c>
      <c r="I63" s="13">
        <f t="shared" si="27"/>
        <v>0.37508204919826199</v>
      </c>
      <c r="J63" s="12">
        <v>4102</v>
      </c>
      <c r="K63" s="12">
        <v>74</v>
      </c>
      <c r="L63" s="14">
        <f t="shared" si="28"/>
        <v>0.98196001950268164</v>
      </c>
      <c r="M63" s="140"/>
      <c r="N63" s="140"/>
      <c r="O63" s="11">
        <f t="shared" si="29"/>
        <v>0.10680712771360631</v>
      </c>
      <c r="P63" s="121"/>
      <c r="Q63" s="121"/>
      <c r="R63" s="11">
        <f t="shared" si="30"/>
        <v>3.9772917428354511</v>
      </c>
      <c r="S63" s="121"/>
      <c r="T63" s="121"/>
      <c r="U63" s="15"/>
    </row>
    <row r="64" spans="1:21" ht="15.75" customHeight="1">
      <c r="A64" s="114"/>
      <c r="B64" s="122" t="s">
        <v>87</v>
      </c>
      <c r="C64" s="117" t="s">
        <v>8</v>
      </c>
      <c r="D64" s="27">
        <v>20.100000000000001</v>
      </c>
      <c r="E64" s="19">
        <v>25.3</v>
      </c>
      <c r="F64" s="27">
        <v>18</v>
      </c>
      <c r="G64" s="9">
        <f t="shared" ref="G64:G69" si="31">(E64-D64)*10/11.96/(F64/60)</f>
        <v>14.492753623188403</v>
      </c>
      <c r="H64" s="22" t="s">
        <v>106</v>
      </c>
      <c r="I64" s="10">
        <f t="shared" ref="I64:I69" si="32">G64/15.5</f>
        <v>0.93501636278634859</v>
      </c>
      <c r="J64" s="143">
        <f>AVERAGE(I64:I66)</f>
        <v>0.91930747869634566</v>
      </c>
      <c r="K64" s="143"/>
      <c r="L64" s="143">
        <f>STDEV(I64:I66)</f>
        <v>1.365371454817367E-2</v>
      </c>
      <c r="M64" s="128" t="s">
        <v>13</v>
      </c>
      <c r="N64" s="128"/>
      <c r="O64" s="124" t="s">
        <v>14</v>
      </c>
      <c r="P64" s="124"/>
      <c r="Q64" s="124"/>
      <c r="R64" s="124" t="s">
        <v>15</v>
      </c>
      <c r="S64" s="124"/>
      <c r="T64" s="124"/>
      <c r="U64" s="15"/>
    </row>
    <row r="65" spans="1:21" ht="16.5" customHeight="1">
      <c r="A65" s="114"/>
      <c r="B65" s="122"/>
      <c r="C65" s="117"/>
      <c r="D65" s="27">
        <v>20.100000000000001</v>
      </c>
      <c r="E65" s="19">
        <v>24.6</v>
      </c>
      <c r="F65" s="27">
        <v>16</v>
      </c>
      <c r="G65" s="9">
        <f t="shared" si="31"/>
        <v>14.10953177257525</v>
      </c>
      <c r="H65" s="22" t="s">
        <v>37</v>
      </c>
      <c r="I65" s="10">
        <f t="shared" si="32"/>
        <v>0.91029237242420968</v>
      </c>
      <c r="J65" s="143"/>
      <c r="K65" s="143"/>
      <c r="L65" s="143"/>
      <c r="M65" s="128"/>
      <c r="N65" s="128"/>
      <c r="O65" s="124"/>
      <c r="P65" s="124"/>
      <c r="Q65" s="124"/>
      <c r="R65" s="124"/>
      <c r="S65" s="124"/>
      <c r="T65" s="124"/>
      <c r="U65" s="15"/>
    </row>
    <row r="66" spans="1:21" ht="15.75" customHeight="1">
      <c r="A66" s="114"/>
      <c r="B66" s="122"/>
      <c r="C66" s="117"/>
      <c r="D66" s="27">
        <v>20.100000000000001</v>
      </c>
      <c r="E66" s="19">
        <v>28.7</v>
      </c>
      <c r="F66" s="27">
        <v>30.5</v>
      </c>
      <c r="G66" s="9">
        <f t="shared" si="31"/>
        <v>14.145512363616422</v>
      </c>
      <c r="H66" s="22" t="s">
        <v>105</v>
      </c>
      <c r="I66" s="10">
        <f t="shared" si="32"/>
        <v>0.91261370087847882</v>
      </c>
      <c r="J66" s="143"/>
      <c r="K66" s="143"/>
      <c r="L66" s="143"/>
      <c r="M66" s="128"/>
      <c r="N66" s="128"/>
      <c r="O66" s="124"/>
      <c r="P66" s="124"/>
      <c r="Q66" s="124"/>
      <c r="R66" s="124"/>
      <c r="S66" s="124"/>
      <c r="T66" s="124"/>
      <c r="U66" s="15"/>
    </row>
    <row r="67" spans="1:21" ht="15.75" customHeight="1">
      <c r="A67" s="114"/>
      <c r="B67" s="122"/>
      <c r="C67" s="132" t="s">
        <v>7</v>
      </c>
      <c r="D67" s="27">
        <v>17.649999999999999</v>
      </c>
      <c r="E67" s="19">
        <v>24.4</v>
      </c>
      <c r="F67" s="27">
        <v>30.5</v>
      </c>
      <c r="G67" s="9">
        <f t="shared" si="31"/>
        <v>11.10258237841987</v>
      </c>
      <c r="H67" s="22" t="s">
        <v>37</v>
      </c>
      <c r="I67" s="13">
        <f t="shared" si="32"/>
        <v>0.71629563731741097</v>
      </c>
      <c r="J67" s="12">
        <v>3788</v>
      </c>
      <c r="K67" s="12">
        <v>102</v>
      </c>
      <c r="L67" s="14">
        <f>(J67-K67)/J67</f>
        <v>0.97307286166842666</v>
      </c>
      <c r="M67" s="140">
        <f>AVERAGE(L67:L69)</f>
        <v>0.97754597963934697</v>
      </c>
      <c r="N67" s="140">
        <f>STDEV(L67:L69)</f>
        <v>4.7909907119245082E-3</v>
      </c>
      <c r="O67" s="11">
        <f>(1/L67-1)*G67</f>
        <v>0.30723369576745119</v>
      </c>
      <c r="P67" s="121">
        <f>AVERAGE(O67:O69)</f>
        <v>0.25056911522039976</v>
      </c>
      <c r="Q67" s="121">
        <f>STDEV(O67:O69)</f>
        <v>5.5033586768508884E-2</v>
      </c>
      <c r="R67" s="11">
        <f>I66/O67</f>
        <v>2.9704219083093246</v>
      </c>
      <c r="S67" s="121">
        <f>AVERAGE(R67:R69)</f>
        <v>3.0985247756136363</v>
      </c>
      <c r="T67" s="121">
        <f>STDEV(R67:R69)</f>
        <v>0.28666182037237509</v>
      </c>
      <c r="U67" s="15"/>
    </row>
    <row r="68" spans="1:21" ht="15.75" customHeight="1">
      <c r="A68" s="114"/>
      <c r="B68" s="122"/>
      <c r="C68" s="132"/>
      <c r="D68" s="27">
        <v>20.100000000000001</v>
      </c>
      <c r="E68" s="19">
        <v>31.8</v>
      </c>
      <c r="F68" s="27">
        <v>56</v>
      </c>
      <c r="G68" s="9">
        <f t="shared" si="31"/>
        <v>10.481366459627329</v>
      </c>
      <c r="H68" s="22" t="s">
        <v>38</v>
      </c>
      <c r="I68" s="13">
        <f t="shared" si="32"/>
        <v>0.6762171909436987</v>
      </c>
      <c r="J68" s="12">
        <v>3616</v>
      </c>
      <c r="K68" s="12">
        <v>83.3</v>
      </c>
      <c r="L68" s="14">
        <f>(J68-K68)/J68</f>
        <v>0.97696349557522122</v>
      </c>
      <c r="M68" s="140"/>
      <c r="N68" s="140"/>
      <c r="O68" s="11">
        <f>(1/L68-1)*G68</f>
        <v>0.24714745834261534</v>
      </c>
      <c r="P68" s="121"/>
      <c r="Q68" s="121"/>
      <c r="R68" s="11">
        <f t="shared" ref="R68:R69" si="33">I67/O68</f>
        <v>2.8982520885342278</v>
      </c>
      <c r="S68" s="121"/>
      <c r="T68" s="121"/>
      <c r="U68" s="15"/>
    </row>
    <row r="69" spans="1:21" ht="15.75" customHeight="1">
      <c r="A69" s="114"/>
      <c r="B69" s="122"/>
      <c r="C69" s="132"/>
      <c r="D69" s="27">
        <v>17.649999999999999</v>
      </c>
      <c r="E69" s="19">
        <v>33.200000000000003</v>
      </c>
      <c r="F69" s="27">
        <v>70</v>
      </c>
      <c r="G69" s="9">
        <f t="shared" si="31"/>
        <v>11.144290492116582</v>
      </c>
      <c r="H69" s="22" t="s">
        <v>76</v>
      </c>
      <c r="I69" s="13">
        <f t="shared" si="32"/>
        <v>0.71898648336236015</v>
      </c>
      <c r="J69" s="12">
        <v>3667</v>
      </c>
      <c r="K69" s="12">
        <v>63.8</v>
      </c>
      <c r="L69" s="14">
        <f>(J69-K69)/J69</f>
        <v>0.98260158167439315</v>
      </c>
      <c r="M69" s="140"/>
      <c r="N69" s="140"/>
      <c r="O69" s="11">
        <f>(1/L69-1)*G69</f>
        <v>0.1973261915511329</v>
      </c>
      <c r="P69" s="121"/>
      <c r="Q69" s="121"/>
      <c r="R69" s="11">
        <f t="shared" si="33"/>
        <v>3.4269003299973555</v>
      </c>
      <c r="S69" s="121"/>
      <c r="T69" s="121"/>
      <c r="U69" s="15"/>
    </row>
    <row r="71" spans="1:21" ht="30" customHeight="1">
      <c r="B71" s="32" t="s">
        <v>75</v>
      </c>
      <c r="C71" s="32" t="s">
        <v>62</v>
      </c>
      <c r="D71" s="32" t="s">
        <v>60</v>
      </c>
      <c r="E71" s="20" t="s">
        <v>64</v>
      </c>
      <c r="F71" s="20" t="s">
        <v>65</v>
      </c>
      <c r="G71" s="32" t="s">
        <v>61</v>
      </c>
      <c r="H71" s="20" t="s">
        <v>64</v>
      </c>
      <c r="I71" s="20" t="s">
        <v>65</v>
      </c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</row>
    <row r="72" spans="1:21" ht="15.75">
      <c r="B72" s="134">
        <v>5.0000000000000001E-3</v>
      </c>
      <c r="C72" s="133">
        <v>1</v>
      </c>
      <c r="D72" s="29">
        <v>2.1999999999999999E-2</v>
      </c>
      <c r="E72" s="131">
        <f>AVERAGE(D72:D73)</f>
        <v>1.7499999999999998E-2</v>
      </c>
      <c r="F72" s="142">
        <f>STDEV(D72:D73)</f>
        <v>6.3639610306789329E-3</v>
      </c>
      <c r="G72" s="29">
        <v>3.6999999999999998E-2</v>
      </c>
      <c r="H72" s="141">
        <f>AVERAGE(G72:G73)</f>
        <v>3.15E-2</v>
      </c>
      <c r="I72" s="142">
        <f>STDEV(G72:G73)</f>
        <v>7.7781745930520091E-3</v>
      </c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</row>
    <row r="73" spans="1:21" ht="15.75">
      <c r="B73" s="134"/>
      <c r="C73" s="133"/>
      <c r="D73" s="29">
        <v>1.2999999999999999E-2</v>
      </c>
      <c r="E73" s="131"/>
      <c r="F73" s="142"/>
      <c r="G73" s="29">
        <v>2.5999999999999999E-2</v>
      </c>
      <c r="H73" s="141"/>
      <c r="I73" s="142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</row>
    <row r="74" spans="1:21" ht="15.75">
      <c r="B74" s="135">
        <v>0.01</v>
      </c>
      <c r="C74" s="133"/>
      <c r="D74" s="29">
        <v>0.05</v>
      </c>
      <c r="E74" s="131">
        <f t="shared" ref="E74" si="34">AVERAGE(D74:D75)</f>
        <v>3.5500000000000004E-2</v>
      </c>
      <c r="F74" s="142">
        <f t="shared" ref="F74" si="35">STDEV(D74:D75)</f>
        <v>2.0506096654409875E-2</v>
      </c>
      <c r="G74" s="29">
        <v>5.6000000000000001E-2</v>
      </c>
      <c r="H74" s="141">
        <f t="shared" ref="H74" si="36">AVERAGE(G74:G75)</f>
        <v>0.05</v>
      </c>
      <c r="I74" s="142">
        <f t="shared" ref="I74" si="37">STDEV(G74:G75)</f>
        <v>8.4852813742385194E-3</v>
      </c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</row>
    <row r="75" spans="1:21" ht="15.75">
      <c r="B75" s="136"/>
      <c r="C75" s="133"/>
      <c r="D75" s="29">
        <v>2.1000000000000001E-2</v>
      </c>
      <c r="E75" s="131"/>
      <c r="F75" s="142"/>
      <c r="G75" s="29">
        <v>4.3999999999999997E-2</v>
      </c>
      <c r="H75" s="141"/>
      <c r="I75" s="142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</row>
    <row r="76" spans="1:21" ht="15.75">
      <c r="B76" s="137">
        <v>0.02</v>
      </c>
      <c r="C76" s="133"/>
      <c r="D76" s="29">
        <v>4.2000000000000003E-2</v>
      </c>
      <c r="E76" s="131">
        <f t="shared" ref="E76" si="38">AVERAGE(D76:D77)</f>
        <v>5.1500000000000004E-2</v>
      </c>
      <c r="F76" s="142">
        <f t="shared" ref="F76" si="39">STDEV(D76:D77)</f>
        <v>1.3435028842544374E-2</v>
      </c>
      <c r="G76" s="29">
        <v>0.11799999999999999</v>
      </c>
      <c r="H76" s="141">
        <f t="shared" ref="H76" si="40">AVERAGE(G76:G77)</f>
        <v>0.11749999999999999</v>
      </c>
      <c r="I76" s="142">
        <f t="shared" ref="I76" si="41">STDEV(G76:G77)</f>
        <v>7.071067811865383E-4</v>
      </c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</row>
    <row r="77" spans="1:21" ht="15.75">
      <c r="B77" s="137"/>
      <c r="C77" s="133"/>
      <c r="D77" s="29">
        <v>6.0999999999999999E-2</v>
      </c>
      <c r="E77" s="131"/>
      <c r="F77" s="142"/>
      <c r="G77" s="29">
        <v>0.11700000000000001</v>
      </c>
      <c r="H77" s="141"/>
      <c r="I77" s="142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</row>
    <row r="78" spans="1:21" ht="15.75">
      <c r="B78" s="138" t="s">
        <v>63</v>
      </c>
      <c r="C78" s="133"/>
      <c r="D78" s="29">
        <v>2.5000000000000001E-2</v>
      </c>
      <c r="E78" s="131">
        <f t="shared" ref="E78" si="42">AVERAGE(D78:D79)</f>
        <v>1.7500000000000002E-2</v>
      </c>
      <c r="F78" s="142">
        <f t="shared" ref="F78" si="43">STDEV(D78:D79)</f>
        <v>1.0606601717798217E-2</v>
      </c>
      <c r="G78" s="29">
        <v>4.1000000000000002E-2</v>
      </c>
      <c r="H78" s="141">
        <f t="shared" ref="H78" si="44">AVERAGE(G78:G79)</f>
        <v>3.5500000000000004E-2</v>
      </c>
      <c r="I78" s="142">
        <f t="shared" ref="I78" si="45">STDEV(G78:G79)</f>
        <v>7.7781745930519813E-3</v>
      </c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</row>
    <row r="79" spans="1:21" ht="15.75">
      <c r="B79" s="138"/>
      <c r="C79" s="133"/>
      <c r="D79" s="29">
        <v>0.01</v>
      </c>
      <c r="E79" s="131"/>
      <c r="F79" s="142"/>
      <c r="G79" s="29">
        <v>0.03</v>
      </c>
      <c r="H79" s="141"/>
      <c r="I79" s="142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</row>
    <row r="80" spans="1:21" ht="15.75">
      <c r="B80" s="137">
        <v>0.02</v>
      </c>
      <c r="C80" s="20">
        <v>0.5</v>
      </c>
      <c r="D80" s="29">
        <v>4.1000000000000002E-2</v>
      </c>
      <c r="E80" s="113"/>
      <c r="F80" s="20"/>
      <c r="G80" s="29">
        <v>5.8000000000000003E-2</v>
      </c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</row>
    <row r="81" spans="2:21" ht="15.75">
      <c r="B81" s="137"/>
      <c r="C81" s="28">
        <v>10</v>
      </c>
      <c r="D81" s="29">
        <v>0.14399999999999999</v>
      </c>
      <c r="E81" s="113"/>
      <c r="F81" s="20"/>
      <c r="G81" s="29">
        <v>0.32</v>
      </c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</row>
    <row r="82" spans="2:21" ht="15.75">
      <c r="B82" s="137"/>
      <c r="C82" s="28">
        <v>30</v>
      </c>
      <c r="D82" s="29">
        <v>0.39400000000000002</v>
      </c>
      <c r="E82" s="113"/>
      <c r="F82" s="20"/>
      <c r="G82" s="29">
        <v>0.47399999999999998</v>
      </c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</row>
    <row r="83" spans="2:21" ht="15.75">
      <c r="B83" s="137"/>
      <c r="C83" s="28">
        <v>60</v>
      </c>
      <c r="D83" s="29">
        <v>0.48399999999999999</v>
      </c>
      <c r="E83" s="113"/>
      <c r="F83" s="20"/>
      <c r="G83" s="29">
        <v>0.73899999999999999</v>
      </c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</row>
    <row r="84" spans="2:21" ht="15.75">
      <c r="B84" s="3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</row>
    <row r="85" spans="2:21" ht="15.75">
      <c r="B85" s="99"/>
      <c r="C85" s="147" t="s">
        <v>124</v>
      </c>
      <c r="D85" s="147"/>
      <c r="E85" s="147"/>
      <c r="F85" s="147" t="s">
        <v>125</v>
      </c>
      <c r="G85" s="147"/>
      <c r="H85" s="147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</row>
    <row r="86" spans="2:21" ht="31.5">
      <c r="B86" s="100" t="s">
        <v>120</v>
      </c>
      <c r="C86" s="100" t="s">
        <v>119</v>
      </c>
      <c r="D86" s="101" t="s">
        <v>9</v>
      </c>
      <c r="E86" s="101" t="s">
        <v>10</v>
      </c>
      <c r="F86" s="100" t="s">
        <v>119</v>
      </c>
      <c r="G86" s="101" t="s">
        <v>9</v>
      </c>
      <c r="H86" s="101" t="s">
        <v>10</v>
      </c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</row>
    <row r="87" spans="2:21" ht="15.75">
      <c r="B87" s="133" t="s">
        <v>121</v>
      </c>
      <c r="C87" s="53">
        <v>0.106</v>
      </c>
      <c r="D87" s="142">
        <f>AVERAGE(C87:C90)</f>
        <v>0.10949999999999999</v>
      </c>
      <c r="E87" s="142">
        <f>STDEV(C87:C90)</f>
        <v>8.6986589004665934E-3</v>
      </c>
      <c r="F87" s="53">
        <v>2.3E-2</v>
      </c>
      <c r="G87" s="53"/>
      <c r="H87" s="53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</row>
    <row r="88" spans="2:21" ht="15.75">
      <c r="B88" s="133"/>
      <c r="C88" s="53">
        <v>0.122</v>
      </c>
      <c r="D88" s="142"/>
      <c r="E88" s="142"/>
      <c r="F88" s="53"/>
      <c r="G88" s="53"/>
      <c r="H88" s="53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</row>
    <row r="89" spans="2:21" ht="15.75">
      <c r="B89" s="133"/>
      <c r="C89" s="53">
        <v>0.10199999999999999</v>
      </c>
      <c r="D89" s="142"/>
      <c r="E89" s="142"/>
      <c r="F89" s="53"/>
      <c r="G89" s="53"/>
      <c r="H89" s="53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</row>
    <row r="90" spans="2:21" ht="15.75">
      <c r="B90" s="133"/>
      <c r="C90" s="53">
        <v>0.108</v>
      </c>
      <c r="D90" s="142"/>
      <c r="E90" s="142"/>
      <c r="F90" s="53"/>
      <c r="G90" s="53"/>
      <c r="H90" s="53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</row>
    <row r="91" spans="2:21" ht="15.75">
      <c r="B91" s="133" t="s">
        <v>60</v>
      </c>
      <c r="C91" s="53">
        <v>7.6999999999999999E-2</v>
      </c>
      <c r="D91" s="142">
        <f t="shared" ref="D91" si="46">AVERAGE(C91:C94)</f>
        <v>7.6249999999999998E-2</v>
      </c>
      <c r="E91" s="142">
        <f t="shared" ref="E91" si="47">STDEV(C91:C94)</f>
        <v>1.1528949070347506E-2</v>
      </c>
      <c r="F91" s="53">
        <v>8.9999999999999993E-3</v>
      </c>
      <c r="G91" s="53"/>
      <c r="H91" s="53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</row>
    <row r="92" spans="2:21" ht="15.75">
      <c r="B92" s="133"/>
      <c r="C92" s="53">
        <v>9.0999999999999998E-2</v>
      </c>
      <c r="D92" s="142"/>
      <c r="E92" s="142"/>
      <c r="F92" s="53"/>
      <c r="G92" s="53"/>
      <c r="H92" s="53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</row>
    <row r="93" spans="2:21" ht="15.75">
      <c r="B93" s="133"/>
      <c r="C93" s="53">
        <v>6.3E-2</v>
      </c>
      <c r="D93" s="142"/>
      <c r="E93" s="142"/>
      <c r="F93" s="53"/>
      <c r="G93" s="53"/>
      <c r="H93" s="53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</row>
    <row r="94" spans="2:21" ht="15.75">
      <c r="B94" s="133"/>
      <c r="C94" s="53">
        <v>7.3999999999999996E-2</v>
      </c>
      <c r="D94" s="142"/>
      <c r="E94" s="142"/>
      <c r="F94" s="53"/>
      <c r="G94" s="53"/>
      <c r="H94" s="53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</row>
    <row r="95" spans="2:21" ht="15.75">
      <c r="B95" s="133" t="s">
        <v>122</v>
      </c>
      <c r="C95" s="56">
        <v>0.04</v>
      </c>
      <c r="D95" s="142">
        <f t="shared" ref="D95" si="48">AVERAGE(C95:C98)</f>
        <v>3.8500000000000006E-2</v>
      </c>
      <c r="E95" s="142">
        <f t="shared" ref="E95" si="49">STDEV(C95:C98)</f>
        <v>2.6457513110645899E-3</v>
      </c>
      <c r="F95" s="53"/>
      <c r="G95" s="53"/>
      <c r="H95" s="53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</row>
    <row r="96" spans="2:21" ht="15.75">
      <c r="B96" s="133"/>
      <c r="C96" s="53">
        <v>3.5000000000000003E-2</v>
      </c>
      <c r="D96" s="142"/>
      <c r="E96" s="142"/>
      <c r="F96" s="53"/>
      <c r="G96" s="53"/>
      <c r="H96" s="53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</row>
    <row r="97" spans="2:21" ht="15.75">
      <c r="B97" s="133"/>
      <c r="C97" s="53">
        <v>3.7999999999999999E-2</v>
      </c>
      <c r="D97" s="142"/>
      <c r="E97" s="142"/>
      <c r="F97" s="53"/>
      <c r="G97" s="53"/>
      <c r="H97" s="53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</row>
    <row r="98" spans="2:21" ht="15.75">
      <c r="B98" s="133"/>
      <c r="C98" s="53">
        <v>4.1000000000000002E-2</v>
      </c>
      <c r="D98" s="142"/>
      <c r="E98" s="142"/>
      <c r="F98" s="53"/>
      <c r="G98" s="53"/>
      <c r="H98" s="53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</row>
    <row r="99" spans="2:21" ht="15.75">
      <c r="B99" s="133" t="s">
        <v>123</v>
      </c>
      <c r="C99" s="53">
        <v>5.3999999999999999E-2</v>
      </c>
      <c r="D99" s="142">
        <f t="shared" ref="D99" si="50">AVERAGE(C99:C102)</f>
        <v>3.8249999999999999E-2</v>
      </c>
      <c r="E99" s="142">
        <f t="shared" ref="E99" si="51">STDEV(C99:C102)</f>
        <v>1.2365947867699708E-2</v>
      </c>
      <c r="F99" s="53"/>
      <c r="G99" s="53"/>
      <c r="H99" s="53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</row>
    <row r="100" spans="2:21" ht="15.75">
      <c r="B100" s="133"/>
      <c r="C100" s="53">
        <v>2.5000000000000001E-2</v>
      </c>
      <c r="D100" s="142"/>
      <c r="E100" s="142"/>
      <c r="F100" s="53"/>
      <c r="G100" s="53"/>
      <c r="H100" s="53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</row>
    <row r="101" spans="2:21" ht="15.75">
      <c r="B101" s="133"/>
      <c r="C101" s="53">
        <v>3.3000000000000002E-2</v>
      </c>
      <c r="D101" s="142"/>
      <c r="E101" s="142"/>
      <c r="F101" s="53"/>
      <c r="G101" s="53"/>
      <c r="H101" s="53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</row>
    <row r="102" spans="2:21" ht="15.75">
      <c r="B102" s="133"/>
      <c r="C102" s="53">
        <v>4.1000000000000002E-2</v>
      </c>
      <c r="D102" s="142"/>
      <c r="E102" s="142"/>
      <c r="F102" s="53"/>
      <c r="G102" s="53"/>
      <c r="H102" s="53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</row>
    <row r="103" spans="2:21" ht="36.75" customHeight="1">
      <c r="B103" s="148" t="s">
        <v>139</v>
      </c>
      <c r="C103" s="148"/>
      <c r="D103" s="148"/>
      <c r="E103" s="148"/>
      <c r="F103" s="20"/>
      <c r="G103" s="112" t="s">
        <v>143</v>
      </c>
      <c r="H103" s="112"/>
      <c r="I103" s="112"/>
      <c r="J103" s="112"/>
      <c r="K103" s="112" t="s">
        <v>144</v>
      </c>
      <c r="L103" s="112"/>
      <c r="M103" s="112"/>
      <c r="N103" s="112"/>
      <c r="O103" s="20"/>
      <c r="P103" s="20"/>
      <c r="Q103" s="20"/>
      <c r="R103" s="20"/>
      <c r="S103" s="20"/>
      <c r="T103" s="20"/>
      <c r="U103" s="20"/>
    </row>
    <row r="104" spans="2:21" ht="15.75">
      <c r="B104" s="32" t="s">
        <v>120</v>
      </c>
      <c r="C104" s="32" t="s">
        <v>140</v>
      </c>
      <c r="D104" s="57" t="s">
        <v>9</v>
      </c>
      <c r="E104" s="57" t="s">
        <v>10</v>
      </c>
      <c r="F104" s="20"/>
      <c r="G104" s="32" t="s">
        <v>120</v>
      </c>
      <c r="H104" s="32" t="s">
        <v>145</v>
      </c>
      <c r="I104" s="98" t="s">
        <v>9</v>
      </c>
      <c r="J104" s="98" t="s">
        <v>10</v>
      </c>
      <c r="K104" s="32" t="s">
        <v>120</v>
      </c>
      <c r="L104" s="32" t="s">
        <v>145</v>
      </c>
      <c r="M104" s="98" t="s">
        <v>9</v>
      </c>
      <c r="N104" s="98" t="s">
        <v>10</v>
      </c>
      <c r="O104" s="20"/>
      <c r="P104" s="20"/>
      <c r="Q104" s="20"/>
      <c r="R104" s="20"/>
      <c r="S104" s="20"/>
      <c r="T104" s="20"/>
      <c r="U104" s="20"/>
    </row>
    <row r="105" spans="2:21" ht="15.75">
      <c r="B105" s="133" t="s">
        <v>121</v>
      </c>
      <c r="C105" s="96">
        <v>7.1000000000000004E-3</v>
      </c>
      <c r="D105" s="149">
        <f>AVERAGE(C105:C107)</f>
        <v>7.2333333333333338E-3</v>
      </c>
      <c r="E105" s="149">
        <f>STDEV(C105:C107)</f>
        <v>1.5275252316519468E-4</v>
      </c>
      <c r="F105" s="20"/>
      <c r="G105" s="133" t="s">
        <v>121</v>
      </c>
      <c r="H105" s="98">
        <v>13</v>
      </c>
      <c r="I105" s="113">
        <f>AVERAGE(H105:H107)</f>
        <v>14</v>
      </c>
      <c r="J105" s="113">
        <f>STDEV(H105:H107)</f>
        <v>1</v>
      </c>
      <c r="K105" s="113" t="s">
        <v>121</v>
      </c>
      <c r="L105" s="98">
        <v>16</v>
      </c>
      <c r="M105" s="113">
        <f>AVERAGE(L105:L107)</f>
        <v>16.5</v>
      </c>
      <c r="N105" s="113">
        <f>STDEV(L105:L107)</f>
        <v>0.5</v>
      </c>
      <c r="O105" s="20"/>
      <c r="P105" s="20"/>
      <c r="Q105" s="20"/>
      <c r="R105" s="20"/>
      <c r="S105" s="20"/>
      <c r="T105" s="20"/>
      <c r="U105" s="20"/>
    </row>
    <row r="106" spans="2:21" ht="15.75">
      <c r="B106" s="133"/>
      <c r="C106" s="96">
        <v>7.4000000000000003E-3</v>
      </c>
      <c r="D106" s="149"/>
      <c r="E106" s="149"/>
      <c r="F106" s="20"/>
      <c r="G106" s="133"/>
      <c r="H106" s="98">
        <v>15</v>
      </c>
      <c r="I106" s="113"/>
      <c r="J106" s="113"/>
      <c r="K106" s="113"/>
      <c r="L106" s="98">
        <v>17</v>
      </c>
      <c r="M106" s="113"/>
      <c r="N106" s="113"/>
      <c r="O106" s="20"/>
      <c r="P106" s="20"/>
      <c r="Q106" s="20"/>
      <c r="R106" s="20"/>
      <c r="S106" s="20"/>
      <c r="T106" s="20"/>
      <c r="U106" s="20"/>
    </row>
    <row r="107" spans="2:21" ht="15.75">
      <c r="B107" s="133"/>
      <c r="C107" s="96">
        <v>7.1999999999999998E-3</v>
      </c>
      <c r="D107" s="149"/>
      <c r="E107" s="149"/>
      <c r="F107" s="20"/>
      <c r="G107" s="133"/>
      <c r="H107" s="98">
        <v>14</v>
      </c>
      <c r="I107" s="113"/>
      <c r="J107" s="113"/>
      <c r="K107" s="113"/>
      <c r="L107" s="98">
        <v>16.5</v>
      </c>
      <c r="M107" s="113"/>
      <c r="N107" s="113"/>
      <c r="O107" s="20"/>
      <c r="P107" s="20"/>
      <c r="Q107" s="20"/>
      <c r="R107" s="20"/>
      <c r="S107" s="20"/>
      <c r="T107" s="20"/>
      <c r="U107" s="20"/>
    </row>
    <row r="108" spans="2:21" ht="15.75">
      <c r="B108" s="133" t="s">
        <v>60</v>
      </c>
      <c r="C108" s="96">
        <v>4.7000000000000002E-3</v>
      </c>
      <c r="D108" s="149">
        <f>AVERAGE(C108:C110)</f>
        <v>4.7000000000000002E-3</v>
      </c>
      <c r="E108" s="149" t="e">
        <f>STDEV(C108:C110)</f>
        <v>#DIV/0!</v>
      </c>
      <c r="F108" s="20"/>
      <c r="G108" s="133" t="s">
        <v>60</v>
      </c>
      <c r="H108" s="98">
        <v>5.5</v>
      </c>
      <c r="I108" s="113">
        <f>AVERAGE(H108:H110)</f>
        <v>5.1000000000000005</v>
      </c>
      <c r="J108" s="113">
        <f>STDEV(H108:H110)</f>
        <v>0.36055512754639901</v>
      </c>
      <c r="K108" s="113" t="s">
        <v>60</v>
      </c>
      <c r="L108" s="98">
        <v>6</v>
      </c>
      <c r="M108" s="113">
        <f>AVERAGE(L108:L110)</f>
        <v>6.4333333333333336</v>
      </c>
      <c r="N108" s="113">
        <f>STDEV(L108:L110)</f>
        <v>0.40414518843273795</v>
      </c>
      <c r="O108" s="20"/>
      <c r="P108" s="20"/>
      <c r="Q108" s="20"/>
      <c r="R108" s="20"/>
      <c r="S108" s="20"/>
      <c r="T108" s="20"/>
      <c r="U108" s="20"/>
    </row>
    <row r="109" spans="2:21" ht="15.75">
      <c r="B109" s="133"/>
      <c r="C109" s="96"/>
      <c r="D109" s="149"/>
      <c r="E109" s="149"/>
      <c r="F109" s="20"/>
      <c r="G109" s="133"/>
      <c r="H109" s="98">
        <v>4.8</v>
      </c>
      <c r="I109" s="113"/>
      <c r="J109" s="113"/>
      <c r="K109" s="113"/>
      <c r="L109" s="98">
        <v>6.8</v>
      </c>
      <c r="M109" s="113"/>
      <c r="N109" s="113"/>
      <c r="O109" s="20"/>
      <c r="P109" s="20"/>
      <c r="Q109" s="20"/>
      <c r="R109" s="20"/>
      <c r="S109" s="20"/>
      <c r="T109" s="20"/>
      <c r="U109" s="20"/>
    </row>
    <row r="110" spans="2:21" ht="15.75">
      <c r="B110" s="133"/>
      <c r="C110" s="96"/>
      <c r="D110" s="149"/>
      <c r="E110" s="149"/>
      <c r="F110" s="20"/>
      <c r="G110" s="133"/>
      <c r="H110" s="98">
        <v>5</v>
      </c>
      <c r="I110" s="113"/>
      <c r="J110" s="113"/>
      <c r="K110" s="113"/>
      <c r="L110" s="98">
        <v>6.5</v>
      </c>
      <c r="M110" s="113"/>
      <c r="N110" s="113"/>
      <c r="O110" s="20"/>
      <c r="P110" s="20"/>
      <c r="Q110" s="20"/>
      <c r="R110" s="20"/>
      <c r="S110" s="20"/>
      <c r="T110" s="20"/>
      <c r="U110" s="20"/>
    </row>
    <row r="111" spans="2:21" ht="15.75">
      <c r="B111" s="133" t="s">
        <v>122</v>
      </c>
      <c r="C111" s="97">
        <v>4.3E-3</v>
      </c>
      <c r="D111" s="149">
        <f>AVERAGE(C111:C113)</f>
        <v>4.3E-3</v>
      </c>
      <c r="E111" s="149" t="e">
        <f>STDEV(C111:C113)</f>
        <v>#DIV/0!</v>
      </c>
      <c r="F111" s="20"/>
      <c r="G111" s="133" t="s">
        <v>122</v>
      </c>
      <c r="H111" s="19">
        <v>3</v>
      </c>
      <c r="I111" s="113">
        <f>AVERAGE(H111:H113)</f>
        <v>3.1666666666666665</v>
      </c>
      <c r="J111" s="113">
        <f>STDEV(H111:H113)</f>
        <v>0.28867513459481292</v>
      </c>
      <c r="K111" s="113" t="s">
        <v>122</v>
      </c>
      <c r="L111" s="19">
        <v>3.5</v>
      </c>
      <c r="M111" s="113">
        <f>AVERAGE(L111:L113)</f>
        <v>3.6</v>
      </c>
      <c r="N111" s="113">
        <f>STDEV(L111:L113)</f>
        <v>0.17320508075688762</v>
      </c>
      <c r="O111" s="20"/>
      <c r="P111" s="20"/>
      <c r="Q111" s="20"/>
      <c r="R111" s="20"/>
      <c r="S111" s="20"/>
      <c r="T111" s="20"/>
      <c r="U111" s="20"/>
    </row>
    <row r="112" spans="2:21" ht="15.75">
      <c r="B112" s="133"/>
      <c r="C112" s="96"/>
      <c r="D112" s="149"/>
      <c r="E112" s="149"/>
      <c r="F112" s="20"/>
      <c r="G112" s="133"/>
      <c r="H112" s="98">
        <v>3</v>
      </c>
      <c r="I112" s="113"/>
      <c r="J112" s="113"/>
      <c r="K112" s="113"/>
      <c r="L112" s="98">
        <v>3.5</v>
      </c>
      <c r="M112" s="113"/>
      <c r="N112" s="113"/>
      <c r="O112" s="20"/>
      <c r="P112" s="20"/>
      <c r="Q112" s="20"/>
      <c r="R112" s="20"/>
      <c r="S112" s="20"/>
      <c r="T112" s="20"/>
      <c r="U112" s="20"/>
    </row>
    <row r="113" spans="2:21" ht="15.75">
      <c r="B113" s="133"/>
      <c r="C113" s="96"/>
      <c r="D113" s="149"/>
      <c r="E113" s="149"/>
      <c r="F113" s="20"/>
      <c r="G113" s="133"/>
      <c r="H113" s="98">
        <v>3.5</v>
      </c>
      <c r="I113" s="113"/>
      <c r="J113" s="113"/>
      <c r="K113" s="113"/>
      <c r="L113" s="98">
        <v>3.8</v>
      </c>
      <c r="M113" s="113"/>
      <c r="N113" s="113"/>
      <c r="O113" s="20"/>
      <c r="P113" s="20"/>
      <c r="Q113" s="20"/>
      <c r="R113" s="20"/>
      <c r="S113" s="20"/>
      <c r="T113" s="20"/>
      <c r="U113" s="20"/>
    </row>
    <row r="114" spans="2:21" ht="15.75">
      <c r="B114" s="133" t="s">
        <v>123</v>
      </c>
      <c r="C114" s="96">
        <v>4.7000000000000002E-3</v>
      </c>
      <c r="D114" s="149">
        <f>AVERAGE(C114:C116)</f>
        <v>4.7000000000000002E-3</v>
      </c>
      <c r="E114" s="149" t="e">
        <f>STDEV(C114:C116)</f>
        <v>#DIV/0!</v>
      </c>
      <c r="F114" s="20"/>
      <c r="G114" s="133" t="s">
        <v>123</v>
      </c>
      <c r="H114" s="98">
        <v>1.5</v>
      </c>
      <c r="I114" s="113">
        <f>AVERAGE(H114:H116)</f>
        <v>1.4000000000000001</v>
      </c>
      <c r="J114" s="113">
        <f>STDEV(H114:H116)</f>
        <v>0.17320508075688718</v>
      </c>
      <c r="K114" s="113" t="s">
        <v>123</v>
      </c>
      <c r="L114" s="98">
        <v>2</v>
      </c>
      <c r="M114" s="113">
        <f>AVERAGE(L114:L116)</f>
        <v>2.1666666666666665</v>
      </c>
      <c r="N114" s="113">
        <f>STDEV(L114:L116)</f>
        <v>0.28867513459481237</v>
      </c>
      <c r="O114" s="20"/>
      <c r="P114" s="20"/>
      <c r="Q114" s="20"/>
      <c r="R114" s="20"/>
      <c r="S114" s="20"/>
      <c r="T114" s="20"/>
      <c r="U114" s="20"/>
    </row>
    <row r="115" spans="2:21" ht="15.75">
      <c r="B115" s="133"/>
      <c r="C115" s="96"/>
      <c r="D115" s="149"/>
      <c r="E115" s="149"/>
      <c r="F115" s="20"/>
      <c r="G115" s="133"/>
      <c r="H115" s="98">
        <v>1.2</v>
      </c>
      <c r="I115" s="113"/>
      <c r="J115" s="113"/>
      <c r="K115" s="113"/>
      <c r="L115" s="98">
        <v>2</v>
      </c>
      <c r="M115" s="113"/>
      <c r="N115" s="113"/>
      <c r="O115" s="20"/>
      <c r="P115" s="20"/>
      <c r="Q115" s="20"/>
      <c r="R115" s="20"/>
      <c r="S115" s="20"/>
      <c r="T115" s="20"/>
      <c r="U115" s="20"/>
    </row>
    <row r="116" spans="2:21" ht="15.75">
      <c r="B116" s="133"/>
      <c r="C116" s="96"/>
      <c r="D116" s="149"/>
      <c r="E116" s="149"/>
      <c r="F116" s="20"/>
      <c r="G116" s="133"/>
      <c r="H116" s="98">
        <v>1.5</v>
      </c>
      <c r="I116" s="113"/>
      <c r="J116" s="113"/>
      <c r="K116" s="113"/>
      <c r="L116" s="98">
        <v>2.5</v>
      </c>
      <c r="M116" s="113"/>
      <c r="N116" s="113"/>
      <c r="O116" s="20"/>
      <c r="P116" s="20"/>
      <c r="Q116" s="20"/>
      <c r="R116" s="20"/>
      <c r="S116" s="20"/>
      <c r="T116" s="20"/>
      <c r="U116" s="20"/>
    </row>
    <row r="117" spans="2:21" ht="15.75">
      <c r="B117" s="133" t="s">
        <v>141</v>
      </c>
      <c r="C117" s="96">
        <v>3.8E-3</v>
      </c>
      <c r="D117" s="149">
        <f>AVERAGE(C117:C119)</f>
        <v>3.9333333333333338E-3</v>
      </c>
      <c r="E117" s="149">
        <f>STDEV(C117:C119)</f>
        <v>4.1633319989322677E-4</v>
      </c>
      <c r="F117" s="57"/>
      <c r="G117" s="133" t="s">
        <v>141</v>
      </c>
      <c r="H117" s="98"/>
      <c r="I117" s="113" t="e">
        <f>AVERAGE(H117:H119)</f>
        <v>#DIV/0!</v>
      </c>
      <c r="J117" s="113" t="e">
        <f>STDEV(H117:H119)</f>
        <v>#DIV/0!</v>
      </c>
      <c r="K117" s="113" t="s">
        <v>141</v>
      </c>
      <c r="L117" s="98"/>
      <c r="M117" s="113" t="e">
        <f>AVERAGE(L117:L119)</f>
        <v>#DIV/0!</v>
      </c>
      <c r="N117" s="113" t="e">
        <f>STDEV(L117:L119)</f>
        <v>#DIV/0!</v>
      </c>
      <c r="O117" s="57"/>
      <c r="P117" s="57"/>
      <c r="Q117" s="57"/>
      <c r="R117" s="57"/>
      <c r="S117" s="57"/>
      <c r="T117" s="57"/>
      <c r="U117" s="57"/>
    </row>
    <row r="118" spans="2:21" ht="15.75">
      <c r="B118" s="133"/>
      <c r="C118" s="96">
        <v>4.4000000000000003E-3</v>
      </c>
      <c r="D118" s="149"/>
      <c r="E118" s="149"/>
      <c r="F118" s="57"/>
      <c r="G118" s="133"/>
      <c r="H118" s="98"/>
      <c r="I118" s="113"/>
      <c r="J118" s="113"/>
      <c r="K118" s="113"/>
      <c r="L118" s="98"/>
      <c r="M118" s="113"/>
      <c r="N118" s="113"/>
      <c r="O118" s="57"/>
      <c r="P118" s="57"/>
      <c r="Q118" s="57"/>
      <c r="R118" s="57"/>
      <c r="S118" s="57"/>
      <c r="T118" s="57"/>
      <c r="U118" s="57"/>
    </row>
    <row r="119" spans="2:21" ht="15.75">
      <c r="B119" s="133"/>
      <c r="C119" s="96">
        <v>3.5999999999999999E-3</v>
      </c>
      <c r="D119" s="149"/>
      <c r="E119" s="149"/>
      <c r="F119" s="57"/>
      <c r="G119" s="133"/>
      <c r="H119" s="98"/>
      <c r="I119" s="113"/>
      <c r="J119" s="113"/>
      <c r="K119" s="113"/>
      <c r="L119" s="98"/>
      <c r="M119" s="113"/>
      <c r="N119" s="113"/>
      <c r="O119" s="57"/>
      <c r="P119" s="57"/>
      <c r="Q119" s="57"/>
      <c r="R119" s="57"/>
      <c r="S119" s="57"/>
      <c r="T119" s="57"/>
      <c r="U119" s="57"/>
    </row>
    <row r="120" spans="2:21" ht="15.75">
      <c r="B120" s="20"/>
      <c r="C120" s="20"/>
      <c r="D120" s="20"/>
      <c r="E120" s="20"/>
      <c r="F120" s="20"/>
      <c r="G120" s="112" t="s">
        <v>146</v>
      </c>
      <c r="H120" s="112"/>
      <c r="I120" s="112"/>
      <c r="J120" s="112"/>
      <c r="K120" s="112" t="s">
        <v>147</v>
      </c>
      <c r="L120" s="112"/>
      <c r="M120" s="112"/>
      <c r="N120" s="112"/>
      <c r="O120" s="20"/>
      <c r="P120" s="20"/>
      <c r="Q120" s="20"/>
      <c r="R120" s="20"/>
      <c r="S120" s="20"/>
      <c r="T120" s="20"/>
      <c r="U120" s="20"/>
    </row>
    <row r="121" spans="2:21" ht="15.75">
      <c r="B121" s="20"/>
      <c r="C121" s="20"/>
      <c r="D121" s="20"/>
      <c r="E121" s="20"/>
      <c r="F121" s="20"/>
      <c r="G121" s="20" t="s">
        <v>148</v>
      </c>
      <c r="H121" s="113">
        <f>(0.5)^2*3.14159*I105</f>
        <v>10.995564999999999</v>
      </c>
      <c r="I121" s="113"/>
      <c r="J121" s="105">
        <f>0.785*J105</f>
        <v>0.78500000000000003</v>
      </c>
      <c r="K121" s="113">
        <f>(0.5)^2*3.14159*M105</f>
        <v>12.959058749999999</v>
      </c>
      <c r="L121" s="113"/>
      <c r="M121" s="113">
        <f>(0.5)^2*3.14159*N105</f>
        <v>0.39269874999999999</v>
      </c>
      <c r="N121" s="113"/>
      <c r="O121" s="20"/>
      <c r="P121" s="20"/>
      <c r="Q121" s="20"/>
      <c r="R121" s="20"/>
      <c r="S121" s="20"/>
      <c r="T121" s="20"/>
      <c r="U121" s="20"/>
    </row>
    <row r="122" spans="2:21" ht="15.75">
      <c r="B122" s="20"/>
      <c r="C122" s="20"/>
      <c r="D122" s="20"/>
      <c r="E122" s="20"/>
      <c r="F122" s="20"/>
      <c r="G122" s="20" t="s">
        <v>60</v>
      </c>
      <c r="H122" s="113">
        <f>(0.5)^2*3.14159*I108</f>
        <v>4.0055272500000001</v>
      </c>
      <c r="I122" s="113"/>
      <c r="J122" s="105">
        <f>0.785*J108</f>
        <v>0.28303577512392325</v>
      </c>
      <c r="K122" s="113">
        <f>(0.5)^2*3.14159*M108</f>
        <v>5.0527239166666664</v>
      </c>
      <c r="L122" s="113"/>
      <c r="M122" s="113">
        <f>(0.5)^2*3.14159*N108</f>
        <v>0.3174146206321013</v>
      </c>
      <c r="N122" s="113"/>
      <c r="O122" s="20"/>
      <c r="P122" s="20"/>
      <c r="Q122" s="20"/>
      <c r="R122" s="20"/>
      <c r="S122" s="20"/>
      <c r="T122" s="20"/>
      <c r="U122" s="20"/>
    </row>
    <row r="123" spans="2:21" ht="15.75">
      <c r="B123" s="20"/>
      <c r="C123" s="20"/>
      <c r="D123" s="20"/>
      <c r="E123" s="20"/>
      <c r="F123" s="20"/>
      <c r="G123" s="20" t="s">
        <v>122</v>
      </c>
      <c r="H123" s="113">
        <f>(0.5)^2*3.14159*I111</f>
        <v>2.4870920833333332</v>
      </c>
      <c r="I123" s="113"/>
      <c r="J123" s="105">
        <f>0.785*J111</f>
        <v>0.22660998065692814</v>
      </c>
      <c r="K123" s="113">
        <f>(0.5)^2*3.14159*M111</f>
        <v>2.8274309999999998</v>
      </c>
      <c r="L123" s="113"/>
      <c r="M123" s="113">
        <f>(0.5)^2*3.14159*N111</f>
        <v>0.13603483741375763</v>
      </c>
      <c r="N123" s="113"/>
      <c r="O123" s="20"/>
      <c r="P123" s="20"/>
      <c r="Q123" s="20"/>
      <c r="R123" s="20"/>
      <c r="S123" s="20"/>
      <c r="T123" s="20"/>
      <c r="U123" s="20"/>
    </row>
    <row r="124" spans="2:21" ht="15.75">
      <c r="B124" s="20"/>
      <c r="C124" s="20"/>
      <c r="D124" s="20"/>
      <c r="E124" s="20"/>
      <c r="F124" s="20"/>
      <c r="G124" s="20" t="s">
        <v>123</v>
      </c>
      <c r="H124" s="113">
        <f>(0.5)^2*3.14159*I114</f>
        <v>1.0995565</v>
      </c>
      <c r="I124" s="113"/>
      <c r="J124" s="105">
        <f>0.785*J114</f>
        <v>0.13596598839415644</v>
      </c>
      <c r="K124" s="113">
        <f>(0.5)^2*3.14159*M114</f>
        <v>1.7016945833333332</v>
      </c>
      <c r="L124" s="113"/>
      <c r="M124" s="113">
        <f>(0.5)^2*3.14159*N114</f>
        <v>0.22672472902292914</v>
      </c>
      <c r="N124" s="113"/>
      <c r="O124" s="20"/>
      <c r="P124" s="20"/>
      <c r="Q124" s="20"/>
      <c r="R124" s="20"/>
      <c r="S124" s="20"/>
      <c r="T124" s="20"/>
      <c r="U124" s="20"/>
    </row>
    <row r="125" spans="2:21" ht="15.75">
      <c r="B125" s="20"/>
      <c r="C125" s="20"/>
      <c r="D125" s="20"/>
      <c r="E125" s="20"/>
      <c r="F125" s="20"/>
      <c r="G125" s="20"/>
      <c r="H125" s="20"/>
      <c r="I125" s="20"/>
      <c r="J125" s="105"/>
      <c r="K125" s="105"/>
      <c r="L125" s="20"/>
      <c r="M125" s="20"/>
      <c r="N125" s="20"/>
      <c r="O125" s="20"/>
      <c r="P125" s="20"/>
      <c r="Q125" s="20"/>
      <c r="R125" s="20"/>
      <c r="S125" s="20"/>
      <c r="T125" s="20"/>
      <c r="U125" s="20"/>
    </row>
    <row r="126" spans="2:21" ht="15.75"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</row>
    <row r="127" spans="2:21" ht="15.75"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</row>
  </sheetData>
  <mergeCells count="222">
    <mergeCell ref="G117:G119"/>
    <mergeCell ref="I117:I119"/>
    <mergeCell ref="J117:J119"/>
    <mergeCell ref="K103:N103"/>
    <mergeCell ref="K105:K107"/>
    <mergeCell ref="M105:M107"/>
    <mergeCell ref="N105:N107"/>
    <mergeCell ref="K108:K110"/>
    <mergeCell ref="M108:M110"/>
    <mergeCell ref="N108:N110"/>
    <mergeCell ref="K111:K113"/>
    <mergeCell ref="M111:M113"/>
    <mergeCell ref="N111:N113"/>
    <mergeCell ref="K114:K116"/>
    <mergeCell ref="M114:M116"/>
    <mergeCell ref="N114:N116"/>
    <mergeCell ref="K117:K119"/>
    <mergeCell ref="M117:M119"/>
    <mergeCell ref="N117:N119"/>
    <mergeCell ref="G103:J103"/>
    <mergeCell ref="G105:G107"/>
    <mergeCell ref="I105:I107"/>
    <mergeCell ref="J105:J107"/>
    <mergeCell ref="G108:G110"/>
    <mergeCell ref="I108:I110"/>
    <mergeCell ref="J108:J110"/>
    <mergeCell ref="G111:G113"/>
    <mergeCell ref="I111:I113"/>
    <mergeCell ref="J111:J113"/>
    <mergeCell ref="B114:B116"/>
    <mergeCell ref="D114:D116"/>
    <mergeCell ref="E114:E116"/>
    <mergeCell ref="G114:G116"/>
    <mergeCell ref="I114:I116"/>
    <mergeCell ref="J114:J116"/>
    <mergeCell ref="B103:E103"/>
    <mergeCell ref="B117:B119"/>
    <mergeCell ref="D117:D119"/>
    <mergeCell ref="E117:E119"/>
    <mergeCell ref="B105:B107"/>
    <mergeCell ref="D105:D107"/>
    <mergeCell ref="E105:E107"/>
    <mergeCell ref="B108:B110"/>
    <mergeCell ref="D108:D110"/>
    <mergeCell ref="E108:E110"/>
    <mergeCell ref="B111:B113"/>
    <mergeCell ref="D111:D113"/>
    <mergeCell ref="E111:E113"/>
    <mergeCell ref="C85:E85"/>
    <mergeCell ref="F85:H85"/>
    <mergeCell ref="D87:D90"/>
    <mergeCell ref="E87:E90"/>
    <mergeCell ref="B91:B94"/>
    <mergeCell ref="D91:D94"/>
    <mergeCell ref="E91:E94"/>
    <mergeCell ref="B95:B98"/>
    <mergeCell ref="B99:B102"/>
    <mergeCell ref="D95:D98"/>
    <mergeCell ref="E95:E98"/>
    <mergeCell ref="D99:D102"/>
    <mergeCell ref="E99:E102"/>
    <mergeCell ref="B87:B90"/>
    <mergeCell ref="M45:N48"/>
    <mergeCell ref="J45:K48"/>
    <mergeCell ref="L45:L48"/>
    <mergeCell ref="C45:C48"/>
    <mergeCell ref="C49:C52"/>
    <mergeCell ref="P49:P52"/>
    <mergeCell ref="C9:C14"/>
    <mergeCell ref="M9:M14"/>
    <mergeCell ref="N9:N14"/>
    <mergeCell ref="P9:P14"/>
    <mergeCell ref="C42:C44"/>
    <mergeCell ref="M42:M44"/>
    <mergeCell ref="N42:N44"/>
    <mergeCell ref="N27:N29"/>
    <mergeCell ref="P27:P29"/>
    <mergeCell ref="D15:G16"/>
    <mergeCell ref="B38:T38"/>
    <mergeCell ref="R39:T41"/>
    <mergeCell ref="J30:K33"/>
    <mergeCell ref="L30:L33"/>
    <mergeCell ref="C30:C33"/>
    <mergeCell ref="B30:B37"/>
    <mergeCell ref="C34:C37"/>
    <mergeCell ref="M34:M37"/>
    <mergeCell ref="N34:N37"/>
    <mergeCell ref="J15:K18"/>
    <mergeCell ref="L15:L18"/>
    <mergeCell ref="C15:C18"/>
    <mergeCell ref="R24:T26"/>
    <mergeCell ref="C27:C29"/>
    <mergeCell ref="M27:M29"/>
    <mergeCell ref="B24:B29"/>
    <mergeCell ref="C24:C26"/>
    <mergeCell ref="J24:K26"/>
    <mergeCell ref="L24:L26"/>
    <mergeCell ref="M24:N26"/>
    <mergeCell ref="O24:Q26"/>
    <mergeCell ref="S34:S37"/>
    <mergeCell ref="T34:T37"/>
    <mergeCell ref="M30:N33"/>
    <mergeCell ref="O30:Q33"/>
    <mergeCell ref="P34:P37"/>
    <mergeCell ref="Q34:Q37"/>
    <mergeCell ref="Q27:Q29"/>
    <mergeCell ref="S27:S29"/>
    <mergeCell ref="T27:T29"/>
    <mergeCell ref="B23:T23"/>
    <mergeCell ref="Q9:Q14"/>
    <mergeCell ref="S9:S14"/>
    <mergeCell ref="T9:T14"/>
    <mergeCell ref="B4:B14"/>
    <mergeCell ref="B15:B22"/>
    <mergeCell ref="M15:N18"/>
    <mergeCell ref="O15:Q18"/>
    <mergeCell ref="R15:T18"/>
    <mergeCell ref="M4:N6"/>
    <mergeCell ref="O4:Q6"/>
    <mergeCell ref="D4:G6"/>
    <mergeCell ref="J4:K8"/>
    <mergeCell ref="L4:L8"/>
    <mergeCell ref="C19:C22"/>
    <mergeCell ref="S19:S22"/>
    <mergeCell ref="T19:T22"/>
    <mergeCell ref="R4:T6"/>
    <mergeCell ref="M19:M22"/>
    <mergeCell ref="N19:N22"/>
    <mergeCell ref="P19:P22"/>
    <mergeCell ref="Q19:Q22"/>
    <mergeCell ref="A54:A69"/>
    <mergeCell ref="M54:N56"/>
    <mergeCell ref="O54:Q56"/>
    <mergeCell ref="R54:T56"/>
    <mergeCell ref="N58:N63"/>
    <mergeCell ref="P58:P63"/>
    <mergeCell ref="Q58:Q63"/>
    <mergeCell ref="S58:S63"/>
    <mergeCell ref="T58:T63"/>
    <mergeCell ref="J54:K57"/>
    <mergeCell ref="L54:L57"/>
    <mergeCell ref="M58:M63"/>
    <mergeCell ref="M67:M69"/>
    <mergeCell ref="J64:K66"/>
    <mergeCell ref="L64:L66"/>
    <mergeCell ref="B53:T53"/>
    <mergeCell ref="B80:B83"/>
    <mergeCell ref="M64:N66"/>
    <mergeCell ref="O64:Q66"/>
    <mergeCell ref="R64:T66"/>
    <mergeCell ref="N67:N69"/>
    <mergeCell ref="P67:P69"/>
    <mergeCell ref="Q67:Q69"/>
    <mergeCell ref="S67:S69"/>
    <mergeCell ref="T67:T69"/>
    <mergeCell ref="E80:E81"/>
    <mergeCell ref="E82:E83"/>
    <mergeCell ref="H72:H73"/>
    <mergeCell ref="I72:I73"/>
    <mergeCell ref="H74:H75"/>
    <mergeCell ref="I74:I75"/>
    <mergeCell ref="H76:H77"/>
    <mergeCell ref="I76:I77"/>
    <mergeCell ref="H78:H79"/>
    <mergeCell ref="I78:I79"/>
    <mergeCell ref="F72:F73"/>
    <mergeCell ref="F74:F75"/>
    <mergeCell ref="F76:F77"/>
    <mergeCell ref="F78:F79"/>
    <mergeCell ref="E74:E75"/>
    <mergeCell ref="E76:E77"/>
    <mergeCell ref="E78:E79"/>
    <mergeCell ref="B54:B63"/>
    <mergeCell ref="B64:B69"/>
    <mergeCell ref="C58:C63"/>
    <mergeCell ref="C67:C69"/>
    <mergeCell ref="C64:C66"/>
    <mergeCell ref="C54:C57"/>
    <mergeCell ref="C72:C79"/>
    <mergeCell ref="B72:B73"/>
    <mergeCell ref="B74:B75"/>
    <mergeCell ref="B76:B77"/>
    <mergeCell ref="B78:B79"/>
    <mergeCell ref="E72:E73"/>
    <mergeCell ref="A4:A22"/>
    <mergeCell ref="A1:T2"/>
    <mergeCell ref="C4:C6"/>
    <mergeCell ref="A24:A37"/>
    <mergeCell ref="A39:A50"/>
    <mergeCell ref="P42:P44"/>
    <mergeCell ref="Q42:Q44"/>
    <mergeCell ref="S42:S44"/>
    <mergeCell ref="T42:T44"/>
    <mergeCell ref="B45:B50"/>
    <mergeCell ref="O45:Q46"/>
    <mergeCell ref="R45:T46"/>
    <mergeCell ref="B39:B44"/>
    <mergeCell ref="C39:C41"/>
    <mergeCell ref="J39:K41"/>
    <mergeCell ref="L39:L41"/>
    <mergeCell ref="M39:N41"/>
    <mergeCell ref="O39:Q41"/>
    <mergeCell ref="Q49:Q52"/>
    <mergeCell ref="S49:S52"/>
    <mergeCell ref="T49:T52"/>
    <mergeCell ref="M49:M52"/>
    <mergeCell ref="N49:N52"/>
    <mergeCell ref="R30:T33"/>
    <mergeCell ref="G120:J120"/>
    <mergeCell ref="K120:N120"/>
    <mergeCell ref="H121:I121"/>
    <mergeCell ref="H122:I122"/>
    <mergeCell ref="H123:I123"/>
    <mergeCell ref="H124:I124"/>
    <mergeCell ref="K121:L121"/>
    <mergeCell ref="M121:N121"/>
    <mergeCell ref="K122:L122"/>
    <mergeCell ref="M122:N122"/>
    <mergeCell ref="K123:L123"/>
    <mergeCell ref="M123:N123"/>
    <mergeCell ref="K124:L124"/>
    <mergeCell ref="M124:N124"/>
  </mergeCells>
  <phoneticPr fontId="3" type="noConversion"/>
  <pageMargins left="0.7" right="0.7" top="0.75" bottom="0.75" header="0.3" footer="0.3"/>
  <pageSetup paperSize="9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Origin50.Graph" shapeId="1029" r:id="rId4">
          <objectPr defaultSize="0" autoPict="0" r:id="rId5">
            <anchor moveWithCells="1">
              <from>
                <xdr:col>20</xdr:col>
                <xdr:colOff>419100</xdr:colOff>
                <xdr:row>43</xdr:row>
                <xdr:rowOff>0</xdr:rowOff>
              </from>
              <to>
                <xdr:col>26</xdr:col>
                <xdr:colOff>409575</xdr:colOff>
                <xdr:row>57</xdr:row>
                <xdr:rowOff>104775</xdr:rowOff>
              </to>
            </anchor>
          </objectPr>
        </oleObject>
      </mc:Choice>
      <mc:Fallback>
        <oleObject progId="Origin50.Graph" shapeId="1029" r:id="rId4"/>
      </mc:Fallback>
    </mc:AlternateContent>
    <mc:AlternateContent xmlns:mc="http://schemas.openxmlformats.org/markup-compatibility/2006">
      <mc:Choice Requires="x14">
        <oleObject progId="Origin50.Graph" shapeId="1030" r:id="rId6">
          <objectPr defaultSize="0" autoPict="0" r:id="rId7">
            <anchor moveWithCells="1">
              <from>
                <xdr:col>27</xdr:col>
                <xdr:colOff>95250</xdr:colOff>
                <xdr:row>27</xdr:row>
                <xdr:rowOff>104775</xdr:rowOff>
              </from>
              <to>
                <xdr:col>32</xdr:col>
                <xdr:colOff>47625</xdr:colOff>
                <xdr:row>38</xdr:row>
                <xdr:rowOff>190500</xdr:rowOff>
              </to>
            </anchor>
          </objectPr>
        </oleObject>
      </mc:Choice>
      <mc:Fallback>
        <oleObject progId="Origin50.Graph" shapeId="1030" r:id="rId6"/>
      </mc:Fallback>
    </mc:AlternateContent>
    <mc:AlternateContent xmlns:mc="http://schemas.openxmlformats.org/markup-compatibility/2006">
      <mc:Choice Requires="x14">
        <oleObject progId="Origin50.Graph" shapeId="1045" r:id="rId8">
          <objectPr defaultSize="0" autoPict="0" r:id="rId9">
            <anchor moveWithCells="1">
              <from>
                <xdr:col>20</xdr:col>
                <xdr:colOff>447675</xdr:colOff>
                <xdr:row>26</xdr:row>
                <xdr:rowOff>123825</xdr:rowOff>
              </from>
              <to>
                <xdr:col>26</xdr:col>
                <xdr:colOff>523875</xdr:colOff>
                <xdr:row>41</xdr:row>
                <xdr:rowOff>200025</xdr:rowOff>
              </to>
            </anchor>
          </objectPr>
        </oleObject>
      </mc:Choice>
      <mc:Fallback>
        <oleObject progId="Origin50.Graph" shapeId="1045" r:id="rId8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115" zoomScaleNormal="115" workbookViewId="0">
      <selection activeCell="H12" sqref="H12"/>
    </sheetView>
  </sheetViews>
  <sheetFormatPr defaultColWidth="9" defaultRowHeight="13.5"/>
  <cols>
    <col min="1" max="1" width="9" style="33"/>
    <col min="2" max="2" width="12.25" style="33" customWidth="1"/>
    <col min="3" max="3" width="10.375" style="33" customWidth="1"/>
    <col min="4" max="4" width="13.125" style="33" customWidth="1"/>
    <col min="5" max="5" width="10.125" style="33" customWidth="1"/>
    <col min="6" max="6" width="9.5" style="33" customWidth="1"/>
    <col min="7" max="7" width="9.875" style="33" bestFit="1" customWidth="1"/>
    <col min="8" max="16384" width="9" style="33"/>
  </cols>
  <sheetData>
    <row r="1" spans="1:7" ht="15.75">
      <c r="A1" s="1"/>
      <c r="B1" s="1" t="s">
        <v>68</v>
      </c>
      <c r="C1" s="1" t="s">
        <v>66</v>
      </c>
      <c r="D1" s="1" t="s">
        <v>67</v>
      </c>
      <c r="E1" s="1" t="s">
        <v>70</v>
      </c>
      <c r="F1" s="150" t="s">
        <v>73</v>
      </c>
      <c r="G1" s="150"/>
    </row>
    <row r="2" spans="1:7" ht="15.75">
      <c r="A2" s="1"/>
      <c r="B2" s="1"/>
      <c r="C2" s="1"/>
      <c r="D2" s="1"/>
      <c r="E2" s="1"/>
      <c r="F2" s="1" t="s">
        <v>2</v>
      </c>
      <c r="G2" s="1" t="s">
        <v>74</v>
      </c>
    </row>
    <row r="3" spans="1:7" ht="15.75">
      <c r="A3" s="150" t="s">
        <v>69</v>
      </c>
      <c r="B3" s="1">
        <v>0.5</v>
      </c>
      <c r="C3" s="34">
        <v>1.7999999999999999E-2</v>
      </c>
      <c r="D3" s="34">
        <v>0.7</v>
      </c>
      <c r="E3" s="34">
        <v>96.2</v>
      </c>
      <c r="F3" s="152">
        <f>CORREL(C3:C6,D3:D6)</f>
        <v>0.94818829928227033</v>
      </c>
      <c r="G3" s="152">
        <f>CORREL(C3:C6,E3:E6)</f>
        <v>-0.12826362941988206</v>
      </c>
    </row>
    <row r="4" spans="1:7" ht="15.75">
      <c r="A4" s="150"/>
      <c r="B4" s="1" t="s">
        <v>72</v>
      </c>
      <c r="C4" s="34">
        <v>1.7999999999999999E-2</v>
      </c>
      <c r="D4" s="34">
        <v>0.42</v>
      </c>
      <c r="E4" s="34">
        <v>98.9</v>
      </c>
      <c r="F4" s="152"/>
      <c r="G4" s="152"/>
    </row>
    <row r="5" spans="1:7" ht="15.75">
      <c r="A5" s="150"/>
      <c r="B5" s="1">
        <v>1</v>
      </c>
      <c r="C5" s="34">
        <v>3.5999999999999997E-2</v>
      </c>
      <c r="D5" s="34">
        <v>0.93</v>
      </c>
      <c r="E5" s="34">
        <v>96.7</v>
      </c>
      <c r="F5" s="152"/>
      <c r="G5" s="152"/>
    </row>
    <row r="6" spans="1:7" ht="15.75">
      <c r="A6" s="150"/>
      <c r="B6" s="1">
        <v>2</v>
      </c>
      <c r="C6" s="34">
        <v>5.1999999999999998E-2</v>
      </c>
      <c r="D6" s="34">
        <v>1.27</v>
      </c>
      <c r="E6" s="34">
        <v>97.4</v>
      </c>
      <c r="F6" s="152"/>
      <c r="G6" s="152"/>
    </row>
    <row r="7" spans="1:7" ht="15.75">
      <c r="A7" s="151" t="s">
        <v>71</v>
      </c>
      <c r="B7" s="1">
        <v>0.5</v>
      </c>
      <c r="C7" s="34">
        <v>3.2000000000000001E-2</v>
      </c>
      <c r="D7" s="34">
        <v>0.76</v>
      </c>
      <c r="E7" s="34">
        <v>87.6</v>
      </c>
      <c r="F7" s="152">
        <f>CORREL(C7:C10,D7:D10)</f>
        <v>0.921794623669276</v>
      </c>
      <c r="G7" s="152">
        <f>CORREL(C7:C10,E7:E10)</f>
        <v>0.54109017899006684</v>
      </c>
    </row>
    <row r="8" spans="1:7" ht="15.75">
      <c r="A8" s="151"/>
      <c r="B8" s="1" t="s">
        <v>72</v>
      </c>
      <c r="C8" s="34">
        <v>3.5999999999999997E-2</v>
      </c>
      <c r="D8" s="34">
        <v>0.92</v>
      </c>
      <c r="E8" s="34">
        <v>97.8</v>
      </c>
      <c r="F8" s="152"/>
      <c r="G8" s="152"/>
    </row>
    <row r="9" spans="1:7" ht="15.75">
      <c r="A9" s="151"/>
      <c r="B9" s="1">
        <v>1</v>
      </c>
      <c r="C9" s="34">
        <v>0.05</v>
      </c>
      <c r="D9" s="34">
        <v>1.52</v>
      </c>
      <c r="E9" s="34">
        <v>94.6</v>
      </c>
      <c r="F9" s="152"/>
      <c r="G9" s="152"/>
    </row>
    <row r="10" spans="1:7" ht="15.75">
      <c r="A10" s="151"/>
      <c r="B10" s="1">
        <v>2</v>
      </c>
      <c r="C10" s="34">
        <v>0.11799999999999999</v>
      </c>
      <c r="D10" s="34">
        <v>2.04</v>
      </c>
      <c r="E10" s="34">
        <v>98</v>
      </c>
      <c r="F10" s="152"/>
      <c r="G10" s="152"/>
    </row>
    <row r="11" spans="1:7" ht="14.25" thickBot="1"/>
    <row r="12" spans="1:7" ht="15.75">
      <c r="A12" s="35"/>
      <c r="B12" s="39">
        <v>0.5</v>
      </c>
      <c r="C12" s="40">
        <v>1.7999999999999999E-2</v>
      </c>
      <c r="D12" s="40">
        <v>0.7</v>
      </c>
      <c r="E12" s="40">
        <v>96.2</v>
      </c>
      <c r="F12" s="153">
        <f>CORREL(C12:C19,D12:D19)</f>
        <v>0.9340508495849712</v>
      </c>
      <c r="G12" s="156">
        <f>CORREL(C12:C19,E12:E19)</f>
        <v>0.1880748716120777</v>
      </c>
    </row>
    <row r="13" spans="1:7" ht="15.75">
      <c r="A13" s="35"/>
      <c r="B13" s="41" t="s">
        <v>72</v>
      </c>
      <c r="C13" s="38">
        <v>1.7999999999999999E-2</v>
      </c>
      <c r="D13" s="38">
        <v>0.42</v>
      </c>
      <c r="E13" s="38">
        <v>98.9</v>
      </c>
      <c r="F13" s="154"/>
      <c r="G13" s="157"/>
    </row>
    <row r="14" spans="1:7" ht="15.75">
      <c r="A14" s="35"/>
      <c r="B14" s="42">
        <v>0.5</v>
      </c>
      <c r="C14" s="38">
        <v>3.2000000000000001E-2</v>
      </c>
      <c r="D14" s="38">
        <v>0.76</v>
      </c>
      <c r="E14" s="38">
        <v>87.6</v>
      </c>
      <c r="F14" s="154"/>
      <c r="G14" s="157"/>
    </row>
    <row r="15" spans="1:7" ht="15.75">
      <c r="A15" s="35"/>
      <c r="B15" s="43">
        <v>1</v>
      </c>
      <c r="C15" s="38">
        <v>3.5999999999999997E-2</v>
      </c>
      <c r="D15" s="38">
        <v>0.93</v>
      </c>
      <c r="E15" s="38">
        <v>96.7</v>
      </c>
      <c r="F15" s="154"/>
      <c r="G15" s="157"/>
    </row>
    <row r="16" spans="1:7" ht="15.75">
      <c r="A16" s="35"/>
      <c r="B16" s="42" t="s">
        <v>72</v>
      </c>
      <c r="C16" s="38">
        <v>3.5999999999999997E-2</v>
      </c>
      <c r="D16" s="38">
        <v>0.92</v>
      </c>
      <c r="E16" s="38">
        <v>97.8</v>
      </c>
      <c r="F16" s="154"/>
      <c r="G16" s="157"/>
    </row>
    <row r="17" spans="1:7" ht="15.75">
      <c r="A17" s="35"/>
      <c r="B17" s="42">
        <v>1</v>
      </c>
      <c r="C17" s="38">
        <v>0.05</v>
      </c>
      <c r="D17" s="38">
        <v>1.52</v>
      </c>
      <c r="E17" s="38">
        <v>94.6</v>
      </c>
      <c r="F17" s="154"/>
      <c r="G17" s="157"/>
    </row>
    <row r="18" spans="1:7" ht="15.75">
      <c r="A18" s="35"/>
      <c r="B18" s="43">
        <v>2</v>
      </c>
      <c r="C18" s="38">
        <v>5.1999999999999998E-2</v>
      </c>
      <c r="D18" s="38">
        <v>1.27</v>
      </c>
      <c r="E18" s="38">
        <v>97.4</v>
      </c>
      <c r="F18" s="154"/>
      <c r="G18" s="157"/>
    </row>
    <row r="19" spans="1:7" ht="16.5" thickBot="1">
      <c r="A19" s="35"/>
      <c r="B19" s="44">
        <v>2</v>
      </c>
      <c r="C19" s="45">
        <v>0.11799999999999999</v>
      </c>
      <c r="D19" s="45">
        <v>2.04</v>
      </c>
      <c r="E19" s="45">
        <v>98</v>
      </c>
      <c r="F19" s="155"/>
      <c r="G19" s="158"/>
    </row>
  </sheetData>
  <mergeCells count="9">
    <mergeCell ref="F12:F19"/>
    <mergeCell ref="G12:G19"/>
    <mergeCell ref="A3:A6"/>
    <mergeCell ref="A7:A10"/>
    <mergeCell ref="F3:F6"/>
    <mergeCell ref="F1:G1"/>
    <mergeCell ref="G3:G6"/>
    <mergeCell ref="F7:F10"/>
    <mergeCell ref="G7:G10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8"/>
  <sheetViews>
    <sheetView tabSelected="1" zoomScale="85" zoomScaleNormal="85" workbookViewId="0">
      <selection activeCell="E89" sqref="E89"/>
    </sheetView>
  </sheetViews>
  <sheetFormatPr defaultRowHeight="13.5"/>
  <sheetData>
    <row r="1" spans="1:21" ht="43.5" customHeight="1">
      <c r="A1" s="170" t="s">
        <v>126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</row>
    <row r="2" spans="1:21" ht="43.5" customHeight="1">
      <c r="A2" s="189" t="s">
        <v>127</v>
      </c>
      <c r="B2" s="189"/>
      <c r="C2" s="5" t="s">
        <v>12</v>
      </c>
      <c r="D2" s="6" t="s">
        <v>6</v>
      </c>
      <c r="E2" s="18" t="s">
        <v>5</v>
      </c>
      <c r="F2" s="6" t="s">
        <v>4</v>
      </c>
      <c r="G2" s="6" t="s">
        <v>3</v>
      </c>
      <c r="H2" s="7" t="s">
        <v>20</v>
      </c>
      <c r="I2" s="6" t="s">
        <v>2</v>
      </c>
      <c r="J2" s="8" t="s">
        <v>0</v>
      </c>
      <c r="K2" s="8" t="s">
        <v>1</v>
      </c>
      <c r="L2" s="8" t="s">
        <v>11</v>
      </c>
      <c r="M2" s="58" t="s">
        <v>9</v>
      </c>
      <c r="N2" s="58" t="s">
        <v>10</v>
      </c>
      <c r="O2" s="8" t="s">
        <v>21</v>
      </c>
      <c r="P2" s="8" t="s">
        <v>9</v>
      </c>
      <c r="Q2" s="8" t="s">
        <v>10</v>
      </c>
      <c r="R2" s="8" t="s">
        <v>22</v>
      </c>
      <c r="S2" s="8" t="s">
        <v>9</v>
      </c>
      <c r="T2" s="8" t="s">
        <v>10</v>
      </c>
    </row>
    <row r="3" spans="1:21" ht="15.75" customHeight="1">
      <c r="A3" s="160" t="s">
        <v>123</v>
      </c>
      <c r="B3" s="190" t="s">
        <v>128</v>
      </c>
      <c r="C3" s="174"/>
      <c r="D3" s="73">
        <v>17.88</v>
      </c>
      <c r="E3" s="74">
        <v>22.9</v>
      </c>
      <c r="F3" s="73">
        <v>29</v>
      </c>
      <c r="G3" s="75">
        <f>(E3-D3)*10/11.96/(F3/60)</f>
        <v>8.6841194787221774</v>
      </c>
      <c r="H3" s="186" t="s">
        <v>129</v>
      </c>
      <c r="I3" s="176">
        <f>G3/15.5</f>
        <v>0.5602657728207856</v>
      </c>
      <c r="J3" s="176"/>
      <c r="K3" s="176"/>
      <c r="L3" s="176"/>
      <c r="M3" s="177">
        <f>AVERAGE(I3:L6)</f>
        <v>0.99706910717193409</v>
      </c>
      <c r="N3" s="177">
        <f>STDEV(I3:L6)</f>
        <v>0.32120593082075638</v>
      </c>
      <c r="O3" s="76"/>
      <c r="P3" s="77"/>
      <c r="Q3" s="77"/>
      <c r="R3" s="76"/>
      <c r="S3" s="77"/>
      <c r="T3" s="78"/>
      <c r="U3" s="15"/>
    </row>
    <row r="4" spans="1:21" ht="15.75" customHeight="1">
      <c r="A4" s="161"/>
      <c r="B4" s="191"/>
      <c r="C4" s="175"/>
      <c r="D4" s="59">
        <v>17.88</v>
      </c>
      <c r="E4" s="59">
        <v>24.8</v>
      </c>
      <c r="F4" s="59">
        <v>20</v>
      </c>
      <c r="G4" s="60">
        <f>(E4-D4)*10/11.96/(F4/60)</f>
        <v>17.357859531772579</v>
      </c>
      <c r="H4" s="187"/>
      <c r="I4" s="165">
        <f t="shared" ref="I4:I7" si="0">G4/15.5</f>
        <v>1.1198619052756502</v>
      </c>
      <c r="J4" s="165"/>
      <c r="K4" s="165"/>
      <c r="L4" s="165"/>
      <c r="M4" s="178"/>
      <c r="N4" s="178"/>
      <c r="O4" s="11"/>
      <c r="P4" s="61"/>
      <c r="Q4" s="61"/>
      <c r="R4" s="11"/>
      <c r="S4" s="61"/>
      <c r="T4" s="79"/>
      <c r="U4" s="15"/>
    </row>
    <row r="5" spans="1:21" ht="15.75" customHeight="1">
      <c r="A5" s="161"/>
      <c r="B5" s="191"/>
      <c r="C5" s="175"/>
      <c r="D5" s="59">
        <v>17.88</v>
      </c>
      <c r="E5" s="59">
        <v>29.8</v>
      </c>
      <c r="F5" s="59">
        <v>39</v>
      </c>
      <c r="G5" s="60">
        <f t="shared" ref="G5:G8" si="1">(E5-D5)*10/11.96/(F5/60)</f>
        <v>15.333161821456137</v>
      </c>
      <c r="H5" s="185" t="s">
        <v>130</v>
      </c>
      <c r="I5" s="165">
        <f t="shared" si="0"/>
        <v>0.9892362465455572</v>
      </c>
      <c r="J5" s="165"/>
      <c r="K5" s="165"/>
      <c r="L5" s="165"/>
      <c r="M5" s="178"/>
      <c r="N5" s="178"/>
      <c r="O5" s="11"/>
      <c r="P5" s="61"/>
      <c r="Q5" s="61"/>
      <c r="R5" s="11"/>
      <c r="S5" s="61"/>
      <c r="T5" s="79"/>
      <c r="U5" s="15"/>
    </row>
    <row r="6" spans="1:21" ht="15.75" customHeight="1">
      <c r="A6" s="161"/>
      <c r="B6" s="191"/>
      <c r="C6" s="175"/>
      <c r="D6" s="59">
        <v>17.88</v>
      </c>
      <c r="E6" s="59">
        <v>24.4</v>
      </c>
      <c r="F6" s="59">
        <v>16</v>
      </c>
      <c r="G6" s="60">
        <f t="shared" si="1"/>
        <v>20.443143812709025</v>
      </c>
      <c r="H6" s="185"/>
      <c r="I6" s="165">
        <f t="shared" si="0"/>
        <v>1.3189125040457435</v>
      </c>
      <c r="J6" s="165"/>
      <c r="K6" s="165"/>
      <c r="L6" s="165"/>
      <c r="M6" s="178"/>
      <c r="N6" s="178"/>
      <c r="O6" s="11"/>
      <c r="P6" s="61"/>
      <c r="Q6" s="61"/>
      <c r="R6" s="11"/>
      <c r="S6" s="61"/>
      <c r="T6" s="79"/>
      <c r="U6" s="15"/>
    </row>
    <row r="7" spans="1:21" ht="15.75" customHeight="1">
      <c r="A7" s="161"/>
      <c r="B7" s="191"/>
      <c r="C7" s="80"/>
      <c r="D7" s="59">
        <v>17.88</v>
      </c>
      <c r="E7" s="59">
        <v>22.7</v>
      </c>
      <c r="F7" s="59">
        <v>17</v>
      </c>
      <c r="G7" s="60">
        <f t="shared" si="1"/>
        <v>14.22388353334645</v>
      </c>
      <c r="H7" s="62" t="s">
        <v>131</v>
      </c>
      <c r="I7" s="165">
        <f t="shared" si="0"/>
        <v>0.9176699053771904</v>
      </c>
      <c r="J7" s="165"/>
      <c r="K7" s="165"/>
      <c r="L7" s="165"/>
      <c r="M7" s="63"/>
      <c r="N7" s="63"/>
      <c r="O7" s="11"/>
      <c r="P7" s="61"/>
      <c r="Q7" s="61"/>
      <c r="R7" s="11"/>
      <c r="S7" s="61"/>
      <c r="T7" s="79"/>
      <c r="U7" s="15"/>
    </row>
    <row r="8" spans="1:21" ht="15.75" customHeight="1">
      <c r="A8" s="161"/>
      <c r="B8" s="191"/>
      <c r="C8" s="81"/>
      <c r="D8" s="55">
        <v>17.88</v>
      </c>
      <c r="E8" s="55">
        <v>22.2</v>
      </c>
      <c r="F8" s="55">
        <v>33</v>
      </c>
      <c r="G8" s="64">
        <f t="shared" si="1"/>
        <v>6.5673456977804792</v>
      </c>
      <c r="H8" s="187" t="s">
        <v>129</v>
      </c>
      <c r="I8" s="13">
        <f>G8/15.5</f>
        <v>0.42369972243745024</v>
      </c>
      <c r="J8" s="12">
        <v>4244</v>
      </c>
      <c r="K8" s="12">
        <v>472.6</v>
      </c>
      <c r="L8" s="14">
        <f>(J8-K8)/J8</f>
        <v>0.88864278982092371</v>
      </c>
      <c r="M8" s="168">
        <f>AVERAGE(L9:L13)</f>
        <v>0.95033449089187205</v>
      </c>
      <c r="N8" s="168">
        <f>STDEV(L9:L13)</f>
        <v>1.2878523198327529E-2</v>
      </c>
      <c r="O8" s="11">
        <f>(1/L8-1)*G8</f>
        <v>0.82296430417644695</v>
      </c>
      <c r="P8" s="121">
        <f>AVERAGE(O8:O13)</f>
        <v>0.73617796728716511</v>
      </c>
      <c r="Q8" s="121">
        <f>STDEV(O8:O13)</f>
        <v>0.15408194251270169</v>
      </c>
      <c r="R8" s="11">
        <f>I3/O8</f>
        <v>0.68078988356785675</v>
      </c>
      <c r="S8" s="121">
        <f>AVERAGE(R8:R13)</f>
        <v>1.223073762698095</v>
      </c>
      <c r="T8" s="121">
        <f>STDEV(R8:R13)</f>
        <v>0.4563741662651849</v>
      </c>
      <c r="U8" s="15"/>
    </row>
    <row r="9" spans="1:21" ht="15.75" customHeight="1">
      <c r="A9" s="161"/>
      <c r="B9" s="191"/>
      <c r="C9" s="81"/>
      <c r="D9" s="55">
        <v>17.88</v>
      </c>
      <c r="E9" s="55">
        <v>37.1</v>
      </c>
      <c r="F9" s="55">
        <v>65</v>
      </c>
      <c r="G9" s="64">
        <f>(E9-D9)*10/11.96/(F9/60)</f>
        <v>14.834062258811423</v>
      </c>
      <c r="H9" s="187"/>
      <c r="I9" s="13">
        <f t="shared" ref="I9:I13" si="2">G9/15.5</f>
        <v>0.95703627476202735</v>
      </c>
      <c r="J9" s="12">
        <v>4228</v>
      </c>
      <c r="K9" s="12">
        <v>175.4</v>
      </c>
      <c r="L9" s="14">
        <f>(J9-K9)/J9</f>
        <v>0.95851466414380315</v>
      </c>
      <c r="M9" s="168"/>
      <c r="N9" s="168"/>
      <c r="O9" s="11">
        <f t="shared" ref="O9:O13" si="3">(1/L9-1)*G9</f>
        <v>0.64203092340609202</v>
      </c>
      <c r="P9" s="121"/>
      <c r="Q9" s="121"/>
      <c r="R9" s="11">
        <f t="shared" ref="R9:R13" si="4">I4/O9</f>
        <v>1.7442491700159504</v>
      </c>
      <c r="S9" s="121"/>
      <c r="T9" s="121"/>
      <c r="U9" s="15"/>
    </row>
    <row r="10" spans="1:21" ht="15.75" customHeight="1">
      <c r="A10" s="161"/>
      <c r="B10" s="191"/>
      <c r="C10" s="81"/>
      <c r="D10" s="55">
        <v>17.88</v>
      </c>
      <c r="E10" s="55">
        <v>27.4</v>
      </c>
      <c r="F10" s="55">
        <v>44</v>
      </c>
      <c r="G10" s="64">
        <f t="shared" ref="G10:G11" si="5">(E10-D10)*10/11.96/(F10/60)</f>
        <v>10.854363028276071</v>
      </c>
      <c r="H10" s="185" t="s">
        <v>130</v>
      </c>
      <c r="I10" s="13">
        <f t="shared" si="2"/>
        <v>0.70028148569523041</v>
      </c>
      <c r="J10" s="12">
        <v>3973</v>
      </c>
      <c r="K10" s="12">
        <v>264.3</v>
      </c>
      <c r="L10" s="14">
        <f t="shared" ref="L10:L11" si="6">(J10-K10)/J10</f>
        <v>0.93347596274855271</v>
      </c>
      <c r="M10" s="168"/>
      <c r="N10" s="168"/>
      <c r="O10" s="11">
        <f t="shared" si="3"/>
        <v>0.77353470174815009</v>
      </c>
      <c r="P10" s="121"/>
      <c r="Q10" s="121"/>
      <c r="R10" s="11">
        <f t="shared" si="4"/>
        <v>1.278851801102048</v>
      </c>
      <c r="S10" s="121"/>
      <c r="T10" s="121"/>
      <c r="U10" s="15"/>
    </row>
    <row r="11" spans="1:21" ht="15.75" customHeight="1">
      <c r="A11" s="161"/>
      <c r="B11" s="191"/>
      <c r="C11" s="81"/>
      <c r="D11" s="55">
        <v>17.88</v>
      </c>
      <c r="E11" s="55">
        <v>26.7</v>
      </c>
      <c r="F11" s="55">
        <v>28</v>
      </c>
      <c r="G11" s="64">
        <f t="shared" si="5"/>
        <v>15.80267558528428</v>
      </c>
      <c r="H11" s="185"/>
      <c r="I11" s="13">
        <f t="shared" si="2"/>
        <v>1.0195274571151149</v>
      </c>
      <c r="J11" s="12">
        <v>4272</v>
      </c>
      <c r="K11" s="12">
        <v>250.1</v>
      </c>
      <c r="L11" s="14">
        <f t="shared" si="6"/>
        <v>0.94145599250936329</v>
      </c>
      <c r="M11" s="168"/>
      <c r="N11" s="168"/>
      <c r="O11" s="11">
        <f t="shared" si="3"/>
        <v>0.9826821064371567</v>
      </c>
      <c r="P11" s="121"/>
      <c r="Q11" s="121"/>
      <c r="R11" s="11">
        <f t="shared" si="4"/>
        <v>1.3421558156051445</v>
      </c>
      <c r="S11" s="121"/>
      <c r="T11" s="121"/>
      <c r="U11" s="15"/>
    </row>
    <row r="12" spans="1:21" ht="15.75" customHeight="1">
      <c r="A12" s="161"/>
      <c r="B12" s="191"/>
      <c r="C12" s="81"/>
      <c r="D12" s="55">
        <v>17.88</v>
      </c>
      <c r="E12" s="55">
        <v>27.5</v>
      </c>
      <c r="F12" s="55">
        <v>30.5</v>
      </c>
      <c r="G12" s="64">
        <f>(E12-D12)*10/11.96/(F12/60)</f>
        <v>15.823235923022098</v>
      </c>
      <c r="H12" s="185"/>
      <c r="I12" s="13">
        <f t="shared" si="2"/>
        <v>1.0208539305175548</v>
      </c>
      <c r="J12" s="12">
        <v>4250</v>
      </c>
      <c r="K12" s="12">
        <v>147</v>
      </c>
      <c r="L12" s="14">
        <f>(J12-K12)/J12</f>
        <v>0.9654117647058823</v>
      </c>
      <c r="M12" s="168"/>
      <c r="N12" s="168"/>
      <c r="O12" s="11">
        <f t="shared" si="3"/>
        <v>0.56690608839489587</v>
      </c>
      <c r="P12" s="121"/>
      <c r="Q12" s="121"/>
      <c r="R12" s="11">
        <f t="shared" si="4"/>
        <v>1.6187335506934248</v>
      </c>
      <c r="S12" s="121"/>
      <c r="T12" s="121"/>
    </row>
    <row r="13" spans="1:21" ht="15.75" customHeight="1">
      <c r="A13" s="162"/>
      <c r="B13" s="191"/>
      <c r="C13" s="82"/>
      <c r="D13" s="83">
        <v>17.88</v>
      </c>
      <c r="E13" s="83">
        <v>27.5</v>
      </c>
      <c r="F13" s="83">
        <v>38</v>
      </c>
      <c r="G13" s="84">
        <f>(E13-D13)*10/11.96/(F13/60)</f>
        <v>12.700228832951947</v>
      </c>
      <c r="H13" s="85" t="s">
        <v>131</v>
      </c>
      <c r="I13" s="13">
        <f t="shared" si="2"/>
        <v>0.81936960212593202</v>
      </c>
      <c r="J13" s="86">
        <v>3980</v>
      </c>
      <c r="K13" s="86">
        <v>187.8</v>
      </c>
      <c r="L13" s="87">
        <f>(J13-K13)/J13</f>
        <v>0.9528140703517588</v>
      </c>
      <c r="M13" s="169"/>
      <c r="N13" s="169"/>
      <c r="O13" s="11">
        <f t="shared" si="3"/>
        <v>0.62894967956024894</v>
      </c>
      <c r="P13" s="121"/>
      <c r="Q13" s="121"/>
      <c r="R13" s="11">
        <f t="shared" si="4"/>
        <v>0.67366235520414608</v>
      </c>
      <c r="S13" s="121"/>
      <c r="T13" s="121"/>
    </row>
    <row r="14" spans="1:21" ht="15.75" customHeight="1">
      <c r="A14" s="163" t="s">
        <v>122</v>
      </c>
      <c r="B14" s="191"/>
      <c r="C14" s="174"/>
      <c r="D14" s="73">
        <v>17.88</v>
      </c>
      <c r="E14" s="73">
        <v>28</v>
      </c>
      <c r="F14" s="73">
        <v>39</v>
      </c>
      <c r="G14" s="75">
        <f>(E14-D14)*10/11.96/(F14/60)</f>
        <v>13.01775147928994</v>
      </c>
      <c r="H14" s="186" t="s">
        <v>129</v>
      </c>
      <c r="I14" s="176">
        <f>G14/15.5</f>
        <v>0.83985493414773804</v>
      </c>
      <c r="J14" s="176"/>
      <c r="K14" s="176"/>
      <c r="L14" s="176"/>
      <c r="M14" s="177">
        <f>AVERAGE(I14:L17)</f>
        <v>1.0942518351050246</v>
      </c>
      <c r="N14" s="177">
        <f>STDEV(I14:L16)</f>
        <v>0.25670269473836949</v>
      </c>
      <c r="O14" s="76"/>
      <c r="P14" s="77"/>
      <c r="Q14" s="77"/>
      <c r="R14" s="76"/>
      <c r="S14" s="77"/>
      <c r="T14" s="78"/>
      <c r="U14" s="15"/>
    </row>
    <row r="15" spans="1:21" ht="15.75" customHeight="1">
      <c r="A15" s="163"/>
      <c r="B15" s="191"/>
      <c r="C15" s="175"/>
      <c r="D15" s="59">
        <v>17.88</v>
      </c>
      <c r="E15" s="59">
        <v>30.6</v>
      </c>
      <c r="F15" s="59">
        <v>30.5</v>
      </c>
      <c r="G15" s="60">
        <f>(E15-D15)*10/11.96/(F15/60)</f>
        <v>20.922199682000112</v>
      </c>
      <c r="H15" s="187"/>
      <c r="I15" s="165">
        <f t="shared" ref="I15:I17" si="7">G15/15.5</f>
        <v>1.3498193343225879</v>
      </c>
      <c r="J15" s="165"/>
      <c r="K15" s="165"/>
      <c r="L15" s="165"/>
      <c r="M15" s="178"/>
      <c r="N15" s="178"/>
      <c r="O15" s="11"/>
      <c r="P15" s="61"/>
      <c r="Q15" s="61"/>
      <c r="R15" s="11"/>
      <c r="S15" s="61"/>
      <c r="T15" s="79"/>
      <c r="U15" s="15"/>
    </row>
    <row r="16" spans="1:21" ht="15.75" customHeight="1">
      <c r="A16" s="163"/>
      <c r="B16" s="191"/>
      <c r="C16" s="175"/>
      <c r="D16" s="59">
        <v>17.88</v>
      </c>
      <c r="E16" s="59">
        <v>32.4</v>
      </c>
      <c r="F16" s="59">
        <v>41</v>
      </c>
      <c r="G16" s="60">
        <f t="shared" ref="G16:G17" si="8">(E16-D16)*10/11.96/(F16/60)</f>
        <v>17.766538869402069</v>
      </c>
      <c r="H16" s="62" t="s">
        <v>130</v>
      </c>
      <c r="I16" s="165">
        <f t="shared" si="7"/>
        <v>1.1462283141549723</v>
      </c>
      <c r="J16" s="165"/>
      <c r="K16" s="165"/>
      <c r="L16" s="165"/>
      <c r="M16" s="178"/>
      <c r="N16" s="178"/>
      <c r="O16" s="11"/>
      <c r="P16" s="61"/>
      <c r="Q16" s="61"/>
      <c r="R16" s="11"/>
      <c r="S16" s="61"/>
      <c r="T16" s="79"/>
      <c r="U16" s="15"/>
    </row>
    <row r="17" spans="1:21" ht="15.75" customHeight="1">
      <c r="A17" s="163"/>
      <c r="B17" s="191"/>
      <c r="C17" s="80"/>
      <c r="D17" s="59">
        <v>17.88</v>
      </c>
      <c r="E17" s="59">
        <v>25.6</v>
      </c>
      <c r="F17" s="59">
        <v>24</v>
      </c>
      <c r="G17" s="60">
        <f t="shared" si="8"/>
        <v>16.137123745819398</v>
      </c>
      <c r="H17" s="62" t="s">
        <v>131</v>
      </c>
      <c r="I17" s="165">
        <f t="shared" si="7"/>
        <v>1.0411047577947998</v>
      </c>
      <c r="J17" s="165"/>
      <c r="K17" s="165"/>
      <c r="L17" s="165"/>
      <c r="M17" s="178"/>
      <c r="N17" s="178"/>
      <c r="O17" s="11"/>
      <c r="P17" s="61"/>
      <c r="Q17" s="61"/>
      <c r="R17" s="11"/>
      <c r="S17" s="61"/>
      <c r="T17" s="79"/>
      <c r="U17" s="15"/>
    </row>
    <row r="18" spans="1:21" ht="15.75" customHeight="1">
      <c r="A18" s="163"/>
      <c r="B18" s="191"/>
      <c r="C18" s="81"/>
      <c r="D18" s="55">
        <v>17.88</v>
      </c>
      <c r="E18" s="55">
        <v>32.1</v>
      </c>
      <c r="F18" s="55">
        <v>65</v>
      </c>
      <c r="G18" s="64">
        <f>(E18-D18)*10/11.96/(F18/60)</f>
        <v>10.975045021867764</v>
      </c>
      <c r="H18" s="187" t="s">
        <v>129</v>
      </c>
      <c r="I18" s="13">
        <f>G18/15.5</f>
        <v>0.7080674207656622</v>
      </c>
      <c r="J18" s="12">
        <v>4240</v>
      </c>
      <c r="K18" s="12">
        <v>145.6</v>
      </c>
      <c r="L18" s="14">
        <f>(J18-K18)/J18</f>
        <v>0.96566037735849064</v>
      </c>
      <c r="M18" s="168">
        <f>AVERAGE(L18:L21)</f>
        <v>0.94387333181295974</v>
      </c>
      <c r="N18" s="168">
        <f>STDEV(L18:L21)</f>
        <v>1.7360512220217589E-2</v>
      </c>
      <c r="O18" s="11"/>
      <c r="P18" s="61"/>
      <c r="Q18" s="61"/>
      <c r="R18" s="11"/>
      <c r="S18" s="61"/>
      <c r="T18" s="79"/>
      <c r="U18" s="15"/>
    </row>
    <row r="19" spans="1:21" ht="15.75" customHeight="1">
      <c r="A19" s="163"/>
      <c r="B19" s="191"/>
      <c r="C19" s="81"/>
      <c r="D19" s="55">
        <v>17.88</v>
      </c>
      <c r="E19" s="55">
        <v>37.1</v>
      </c>
      <c r="F19" s="55">
        <v>58</v>
      </c>
      <c r="G19" s="64">
        <f>(E19-D19)*10/11.96/(F19/60)</f>
        <v>16.624380117633489</v>
      </c>
      <c r="H19" s="187"/>
      <c r="I19" s="13">
        <f t="shared" ref="I19:I20" si="9">G19/15.5</f>
        <v>1.0725406527505477</v>
      </c>
      <c r="J19" s="12">
        <v>4391</v>
      </c>
      <c r="K19" s="12">
        <v>285.5</v>
      </c>
      <c r="L19" s="14">
        <f>(J19-K19)/J19</f>
        <v>0.93498064222272825</v>
      </c>
      <c r="M19" s="168"/>
      <c r="N19" s="168"/>
      <c r="O19" s="11"/>
      <c r="P19" s="61"/>
      <c r="Q19" s="61"/>
      <c r="R19" s="11"/>
      <c r="S19" s="61"/>
      <c r="T19" s="79"/>
      <c r="U19" s="15"/>
    </row>
    <row r="20" spans="1:21" ht="15.75" customHeight="1">
      <c r="A20" s="163"/>
      <c r="B20" s="191"/>
      <c r="C20" s="81"/>
      <c r="D20" s="55">
        <v>17.88</v>
      </c>
      <c r="E20" s="55">
        <v>26.8</v>
      </c>
      <c r="F20" s="55">
        <v>31</v>
      </c>
      <c r="G20" s="64">
        <f t="shared" ref="G20:G58" si="10">(E20-D20)*10/11.96/(F20/60)</f>
        <v>14.435214154709247</v>
      </c>
      <c r="H20" s="62" t="s">
        <v>130</v>
      </c>
      <c r="I20" s="13">
        <f t="shared" si="9"/>
        <v>0.93130413901349973</v>
      </c>
      <c r="J20" s="12">
        <v>3955</v>
      </c>
      <c r="K20" s="12">
        <v>293.2</v>
      </c>
      <c r="L20" s="14">
        <f t="shared" ref="L20:L21" si="11">(J20-K20)/J20</f>
        <v>0.92586599241466505</v>
      </c>
      <c r="M20" s="168"/>
      <c r="N20" s="168"/>
      <c r="O20" s="11"/>
      <c r="P20" s="61"/>
      <c r="Q20" s="61"/>
      <c r="R20" s="11"/>
      <c r="S20" s="61"/>
      <c r="T20" s="79"/>
      <c r="U20" s="15"/>
    </row>
    <row r="21" spans="1:21" ht="15.75" customHeight="1" thickBot="1">
      <c r="A21" s="164"/>
      <c r="B21" s="191"/>
      <c r="C21" s="82"/>
      <c r="D21" s="83">
        <v>17.88</v>
      </c>
      <c r="E21" s="83">
        <v>31.8</v>
      </c>
      <c r="F21" s="83">
        <v>50</v>
      </c>
      <c r="G21" s="84">
        <f t="shared" si="10"/>
        <v>13.96655518394649</v>
      </c>
      <c r="H21" s="85" t="s">
        <v>131</v>
      </c>
      <c r="I21" s="13">
        <f>G21/15.5</f>
        <v>0.9010680763836445</v>
      </c>
      <c r="J21" s="86">
        <v>3946</v>
      </c>
      <c r="K21" s="86">
        <v>201.3</v>
      </c>
      <c r="L21" s="87">
        <f t="shared" si="11"/>
        <v>0.94898631525595534</v>
      </c>
      <c r="M21" s="169"/>
      <c r="N21" s="169"/>
      <c r="O21" s="88"/>
      <c r="P21" s="89"/>
      <c r="Q21" s="89"/>
      <c r="R21" s="88"/>
      <c r="S21" s="89"/>
      <c r="T21" s="90"/>
      <c r="U21" s="15"/>
    </row>
    <row r="22" spans="1:21" ht="15.75" customHeight="1">
      <c r="A22" s="163" t="s">
        <v>142</v>
      </c>
      <c r="B22" s="191"/>
      <c r="C22" s="91"/>
      <c r="D22" s="73">
        <v>17.88</v>
      </c>
      <c r="E22" s="73">
        <v>25.3</v>
      </c>
      <c r="F22" s="73">
        <v>15.5</v>
      </c>
      <c r="G22" s="75">
        <f t="shared" si="10"/>
        <v>24.015535656489373</v>
      </c>
      <c r="H22" s="183" t="s">
        <v>132</v>
      </c>
      <c r="I22" s="176">
        <f>G22/15.5</f>
        <v>1.5493893971928627</v>
      </c>
      <c r="J22" s="176"/>
      <c r="K22" s="176"/>
      <c r="L22" s="176"/>
      <c r="M22" s="177">
        <f>AVERAGE(I22:L29)</f>
        <v>1.3732344914872348</v>
      </c>
      <c r="N22" s="177">
        <f>STDEV(I22:L29)/1.4</f>
        <v>0.29137391491956599</v>
      </c>
      <c r="O22" s="76"/>
      <c r="P22" s="77"/>
      <c r="Q22" s="77"/>
      <c r="R22" s="76"/>
      <c r="S22" s="77"/>
      <c r="T22" s="78"/>
      <c r="U22" s="15"/>
    </row>
    <row r="23" spans="1:21" ht="15.75" customHeight="1">
      <c r="A23" s="163"/>
      <c r="B23" s="191"/>
      <c r="C23" s="80"/>
      <c r="D23" s="59">
        <v>17.88</v>
      </c>
      <c r="E23" s="59">
        <v>22.4</v>
      </c>
      <c r="F23" s="59">
        <v>8</v>
      </c>
      <c r="G23" s="60">
        <f t="shared" si="10"/>
        <v>28.344481605351167</v>
      </c>
      <c r="H23" s="184"/>
      <c r="I23" s="176">
        <f>G23/15.5</f>
        <v>1.828676232603301</v>
      </c>
      <c r="J23" s="176"/>
      <c r="K23" s="176"/>
      <c r="L23" s="176"/>
      <c r="M23" s="178"/>
      <c r="N23" s="178"/>
      <c r="O23" s="11"/>
      <c r="P23" s="61"/>
      <c r="Q23" s="61"/>
      <c r="R23" s="11"/>
      <c r="S23" s="61"/>
      <c r="T23" s="79"/>
      <c r="U23" s="15"/>
    </row>
    <row r="24" spans="1:21" ht="15.75" customHeight="1">
      <c r="A24" s="163"/>
      <c r="B24" s="191"/>
      <c r="C24" s="80"/>
      <c r="D24" s="59">
        <v>17.88</v>
      </c>
      <c r="E24" s="59">
        <v>24.1</v>
      </c>
      <c r="F24" s="59">
        <v>15.5</v>
      </c>
      <c r="G24" s="60">
        <f t="shared" si="10"/>
        <v>20.131621534146081</v>
      </c>
      <c r="H24" s="185" t="s">
        <v>130</v>
      </c>
      <c r="I24" s="165">
        <f t="shared" ref="I24:I29" si="12">G24/15.5</f>
        <v>1.2988142925255537</v>
      </c>
      <c r="J24" s="165"/>
      <c r="K24" s="165"/>
      <c r="L24" s="165"/>
      <c r="M24" s="178"/>
      <c r="N24" s="178"/>
      <c r="O24" s="11"/>
      <c r="P24" s="61"/>
      <c r="Q24" s="61"/>
      <c r="R24" s="11"/>
      <c r="S24" s="61"/>
      <c r="T24" s="79"/>
      <c r="U24" s="15"/>
    </row>
    <row r="25" spans="1:21" ht="15.75" customHeight="1">
      <c r="A25" s="163"/>
      <c r="B25" s="191"/>
      <c r="C25" s="80"/>
      <c r="D25" s="59">
        <v>17.88</v>
      </c>
      <c r="E25" s="59">
        <v>26.8</v>
      </c>
      <c r="F25" s="59">
        <v>16</v>
      </c>
      <c r="G25" s="60">
        <f t="shared" si="10"/>
        <v>27.968227424749166</v>
      </c>
      <c r="H25" s="185"/>
      <c r="I25" s="165">
        <f>G25/15.5</f>
        <v>1.8044017693386558</v>
      </c>
      <c r="J25" s="165"/>
      <c r="K25" s="165"/>
      <c r="L25" s="165"/>
      <c r="M25" s="178"/>
      <c r="N25" s="178"/>
      <c r="O25" s="11"/>
      <c r="P25" s="61"/>
      <c r="Q25" s="61"/>
      <c r="R25" s="11"/>
      <c r="S25" s="61"/>
      <c r="T25" s="79"/>
      <c r="U25" s="15"/>
    </row>
    <row r="26" spans="1:21" ht="15.75" customHeight="1">
      <c r="A26" s="163"/>
      <c r="B26" s="191"/>
      <c r="C26" s="80"/>
      <c r="D26" s="59">
        <v>17.88</v>
      </c>
      <c r="E26" s="59">
        <v>26.1</v>
      </c>
      <c r="F26" s="59">
        <v>15.5</v>
      </c>
      <c r="G26" s="60">
        <f t="shared" si="10"/>
        <v>26.60481173805157</v>
      </c>
      <c r="H26" s="185"/>
      <c r="I26" s="165">
        <f t="shared" si="12"/>
        <v>1.716439466971069</v>
      </c>
      <c r="J26" s="165"/>
      <c r="K26" s="165"/>
      <c r="L26" s="165"/>
      <c r="M26" s="178"/>
      <c r="N26" s="178"/>
      <c r="O26" s="11"/>
      <c r="P26" s="61"/>
      <c r="Q26" s="61"/>
      <c r="R26" s="11"/>
      <c r="S26" s="61"/>
      <c r="T26" s="79"/>
      <c r="U26" s="15"/>
    </row>
    <row r="27" spans="1:21" ht="15.75" customHeight="1">
      <c r="A27" s="163"/>
      <c r="B27" s="191"/>
      <c r="C27" s="80"/>
      <c r="D27" s="59">
        <v>20.100000000000001</v>
      </c>
      <c r="E27" s="71">
        <v>24.5</v>
      </c>
      <c r="F27" s="59">
        <v>16</v>
      </c>
      <c r="G27" s="72">
        <f t="shared" si="10"/>
        <v>13.795986622073572</v>
      </c>
      <c r="H27" s="22" t="s">
        <v>31</v>
      </c>
      <c r="I27" s="165">
        <f t="shared" si="12"/>
        <v>0.89006365303700463</v>
      </c>
      <c r="J27" s="165"/>
      <c r="K27" s="165"/>
      <c r="L27" s="165"/>
      <c r="M27" s="178"/>
      <c r="N27" s="178"/>
      <c r="O27" s="11"/>
      <c r="P27" s="61"/>
      <c r="Q27" s="61"/>
      <c r="R27" s="11"/>
      <c r="S27" s="61"/>
      <c r="T27" s="79"/>
      <c r="U27" s="15"/>
    </row>
    <row r="28" spans="1:21" ht="15.75" customHeight="1">
      <c r="A28" s="163"/>
      <c r="B28" s="191"/>
      <c r="C28" s="80"/>
      <c r="D28" s="59">
        <v>17.649999999999999</v>
      </c>
      <c r="E28" s="71">
        <v>23.1</v>
      </c>
      <c r="F28" s="59">
        <v>21</v>
      </c>
      <c r="G28" s="72">
        <f t="shared" si="10"/>
        <v>13.019589106545634</v>
      </c>
      <c r="H28" s="22" t="s">
        <v>33</v>
      </c>
      <c r="I28" s="165">
        <f t="shared" ref="I28" si="13">G28/15.5</f>
        <v>0.83997349074487959</v>
      </c>
      <c r="J28" s="165"/>
      <c r="K28" s="165"/>
      <c r="L28" s="165"/>
      <c r="M28" s="178"/>
      <c r="N28" s="178"/>
      <c r="O28" s="11"/>
      <c r="P28" s="61"/>
      <c r="Q28" s="61"/>
      <c r="R28" s="11"/>
      <c r="S28" s="61"/>
      <c r="T28" s="79"/>
      <c r="U28" s="15"/>
    </row>
    <row r="29" spans="1:21" ht="15.75" customHeight="1">
      <c r="A29" s="163"/>
      <c r="B29" s="191"/>
      <c r="C29" s="80"/>
      <c r="D29" s="59">
        <v>17.649999999999999</v>
      </c>
      <c r="E29" s="71">
        <v>21.9</v>
      </c>
      <c r="F29" s="59">
        <v>13</v>
      </c>
      <c r="G29" s="72">
        <f t="shared" si="10"/>
        <v>16.400823257010547</v>
      </c>
      <c r="H29" s="22" t="s">
        <v>34</v>
      </c>
      <c r="I29" s="165">
        <f t="shared" si="12"/>
        <v>1.0581176294845513</v>
      </c>
      <c r="J29" s="165"/>
      <c r="K29" s="165"/>
      <c r="L29" s="165"/>
      <c r="M29" s="178"/>
      <c r="N29" s="178"/>
      <c r="O29" s="11"/>
      <c r="P29" s="61"/>
      <c r="Q29" s="61"/>
      <c r="R29" s="11"/>
      <c r="S29" s="61"/>
      <c r="T29" s="79"/>
      <c r="U29" s="15"/>
    </row>
    <row r="30" spans="1:21" ht="15.75" customHeight="1">
      <c r="A30" s="163"/>
      <c r="B30" s="191"/>
      <c r="C30" s="166"/>
      <c r="D30" s="55">
        <v>17.88</v>
      </c>
      <c r="E30" s="65">
        <v>30.5</v>
      </c>
      <c r="F30" s="65">
        <v>27</v>
      </c>
      <c r="G30" s="66">
        <f t="shared" si="10"/>
        <v>23.44853214418432</v>
      </c>
      <c r="H30" s="67" t="s">
        <v>129</v>
      </c>
      <c r="I30" s="68">
        <f>G30/15.5</f>
        <v>1.5128085254312464</v>
      </c>
      <c r="J30" s="69">
        <v>4386</v>
      </c>
      <c r="K30" s="69">
        <v>44</v>
      </c>
      <c r="L30" s="70">
        <f t="shared" ref="L30:L38" si="14">(J30-K30)/J30</f>
        <v>0.98996808025535799</v>
      </c>
      <c r="M30" s="168">
        <f>AVERAGE(L31:L38)</f>
        <v>0.97265247007473998</v>
      </c>
      <c r="N30" s="168">
        <f>STDEV(L31:L38)</f>
        <v>1.1611604540816825E-2</v>
      </c>
      <c r="O30" s="11"/>
      <c r="P30" s="61"/>
      <c r="Q30" s="61"/>
      <c r="R30" s="11"/>
      <c r="S30" s="61"/>
      <c r="T30" s="79"/>
      <c r="U30" s="15"/>
    </row>
    <row r="31" spans="1:21" ht="15.75" customHeight="1">
      <c r="A31" s="163"/>
      <c r="B31" s="191"/>
      <c r="C31" s="166"/>
      <c r="D31" s="55">
        <v>17.649999999999999</v>
      </c>
      <c r="E31" s="54">
        <v>26.728000000000002</v>
      </c>
      <c r="F31" s="12">
        <v>42</v>
      </c>
      <c r="G31" s="9">
        <f t="shared" si="10"/>
        <v>10.843287147634976</v>
      </c>
      <c r="H31" s="22" t="s">
        <v>31</v>
      </c>
      <c r="I31" s="13">
        <f t="shared" ref="I31:I38" si="15">G31/15.5</f>
        <v>0.69956691275064364</v>
      </c>
      <c r="J31" s="12">
        <v>4050</v>
      </c>
      <c r="K31" s="12">
        <v>112.9</v>
      </c>
      <c r="L31" s="14">
        <f>(J31-K31)/J31</f>
        <v>0.97212345679012346</v>
      </c>
      <c r="M31" s="168"/>
      <c r="N31" s="168"/>
      <c r="O31" s="11">
        <f>(1/L31-1)*G31</f>
        <v>0.31094133219069686</v>
      </c>
      <c r="P31" s="121">
        <f>AVERAGE(O31:O38)</f>
        <v>0.49059126797894381</v>
      </c>
      <c r="Q31" s="121">
        <f>STDEV(O31:O38)</f>
        <v>0.29668105494541724</v>
      </c>
      <c r="R31" s="11">
        <f>I27/O31</f>
        <v>2.8624809920449512</v>
      </c>
      <c r="S31" s="121">
        <f>AVERAGE(R31:R38)</f>
        <v>3.2738270134865246</v>
      </c>
      <c r="T31" s="121">
        <f>STDEV(R31:R38)</f>
        <v>1.3824676705002785</v>
      </c>
      <c r="U31" s="15"/>
    </row>
    <row r="32" spans="1:21" ht="15.75" customHeight="1">
      <c r="A32" s="163"/>
      <c r="B32" s="191"/>
      <c r="C32" s="166"/>
      <c r="D32" s="55">
        <v>17.649999999999999</v>
      </c>
      <c r="E32" s="19">
        <v>26.8</v>
      </c>
      <c r="F32" s="55">
        <v>43</v>
      </c>
      <c r="G32" s="9">
        <f t="shared" si="10"/>
        <v>10.67511861242903</v>
      </c>
      <c r="H32" s="22" t="s">
        <v>33</v>
      </c>
      <c r="I32" s="13">
        <f t="shared" si="15"/>
        <v>0.68871732983413092</v>
      </c>
      <c r="J32" s="12">
        <v>3593</v>
      </c>
      <c r="K32" s="12">
        <v>141.6</v>
      </c>
      <c r="L32" s="14">
        <f>(J32-K32)/J32</f>
        <v>0.96059003618146399</v>
      </c>
      <c r="M32" s="168"/>
      <c r="N32" s="168"/>
      <c r="O32" s="11">
        <f>(1/L32-1)*G32</f>
        <v>0.43796627325721327</v>
      </c>
      <c r="P32" s="121"/>
      <c r="Q32" s="121"/>
      <c r="R32" s="11">
        <f>I28/O32</f>
        <v>1.9178953769610736</v>
      </c>
      <c r="S32" s="121"/>
      <c r="T32" s="121"/>
      <c r="U32" s="15"/>
    </row>
    <row r="33" spans="1:21" ht="15.75" customHeight="1">
      <c r="A33" s="163"/>
      <c r="B33" s="191"/>
      <c r="C33" s="166"/>
      <c r="D33" s="55">
        <v>17.649999999999999</v>
      </c>
      <c r="E33" s="19">
        <v>26.9</v>
      </c>
      <c r="F33" s="55">
        <v>35</v>
      </c>
      <c r="G33" s="9">
        <f t="shared" si="10"/>
        <v>13.258480649784996</v>
      </c>
      <c r="H33" s="22" t="s">
        <v>34</v>
      </c>
      <c r="I33" s="13">
        <f t="shared" si="15"/>
        <v>0.85538584837322551</v>
      </c>
      <c r="J33" s="12">
        <v>3918</v>
      </c>
      <c r="K33" s="12">
        <v>118.4</v>
      </c>
      <c r="L33" s="14">
        <f>(J33-K33)/J33</f>
        <v>0.96978050025523221</v>
      </c>
      <c r="M33" s="168"/>
      <c r="N33" s="168"/>
      <c r="O33" s="11">
        <f>(1/L33-1)*G33</f>
        <v>0.41314983391265997</v>
      </c>
      <c r="P33" s="121"/>
      <c r="Q33" s="121"/>
      <c r="R33" s="11">
        <f>I29/O33</f>
        <v>2.5610990072629143</v>
      </c>
      <c r="S33" s="121"/>
      <c r="T33" s="121"/>
      <c r="U33" s="15"/>
    </row>
    <row r="34" spans="1:21" ht="15.75" customHeight="1">
      <c r="A34" s="163"/>
      <c r="B34" s="191"/>
      <c r="C34" s="166"/>
      <c r="D34" s="55">
        <v>17.88</v>
      </c>
      <c r="E34" s="55">
        <v>37.1</v>
      </c>
      <c r="F34" s="55">
        <v>47.5</v>
      </c>
      <c r="G34" s="64">
        <f t="shared" si="10"/>
        <v>20.299243091005106</v>
      </c>
      <c r="H34" s="184" t="s">
        <v>132</v>
      </c>
      <c r="I34" s="13">
        <f t="shared" si="15"/>
        <v>1.3096285865164585</v>
      </c>
      <c r="J34" s="12">
        <v>4013</v>
      </c>
      <c r="K34" s="12">
        <v>67.900000000000006</v>
      </c>
      <c r="L34" s="14">
        <f t="shared" si="14"/>
        <v>0.98307999003239466</v>
      </c>
      <c r="M34" s="168"/>
      <c r="N34" s="168"/>
      <c r="O34" s="11">
        <f t="shared" ref="O34:O38" si="16">(1/L34-1)*G34</f>
        <v>0.34937482088647875</v>
      </c>
      <c r="P34" s="121"/>
      <c r="Q34" s="121"/>
      <c r="R34" s="11">
        <f>I22/O34</f>
        <v>4.4347483120321964</v>
      </c>
      <c r="S34" s="121"/>
      <c r="T34" s="121"/>
      <c r="U34" s="15"/>
    </row>
    <row r="35" spans="1:21" ht="15.75" customHeight="1">
      <c r="A35" s="163"/>
      <c r="B35" s="191"/>
      <c r="C35" s="166"/>
      <c r="D35" s="55">
        <v>17.88</v>
      </c>
      <c r="E35" s="55">
        <v>28</v>
      </c>
      <c r="F35" s="55">
        <v>21</v>
      </c>
      <c r="G35" s="64">
        <f t="shared" si="10"/>
        <v>24.175824175824179</v>
      </c>
      <c r="H35" s="184"/>
      <c r="I35" s="13">
        <f t="shared" si="15"/>
        <v>1.5597305919886566</v>
      </c>
      <c r="J35" s="12">
        <v>4004</v>
      </c>
      <c r="K35" s="12">
        <v>57.5</v>
      </c>
      <c r="L35" s="14">
        <f t="shared" si="14"/>
        <v>0.98563936063936064</v>
      </c>
      <c r="M35" s="168"/>
      <c r="N35" s="168"/>
      <c r="O35" s="11">
        <f t="shared" si="16"/>
        <v>0.35223866466740122</v>
      </c>
      <c r="P35" s="121"/>
      <c r="Q35" s="121"/>
      <c r="R35" s="11">
        <f t="shared" ref="R35" si="17">I23/O35</f>
        <v>5.1915829124835433</v>
      </c>
      <c r="S35" s="121"/>
      <c r="T35" s="121"/>
      <c r="U35" s="15"/>
    </row>
    <row r="36" spans="1:21" ht="15.75" customHeight="1">
      <c r="A36" s="163"/>
      <c r="B36" s="191"/>
      <c r="C36" s="166"/>
      <c r="D36" s="55">
        <v>17.88</v>
      </c>
      <c r="E36" s="55">
        <v>28.6</v>
      </c>
      <c r="F36" s="55">
        <v>34</v>
      </c>
      <c r="G36" s="64">
        <f t="shared" si="10"/>
        <v>15.817430651190245</v>
      </c>
      <c r="H36" s="185" t="s">
        <v>130</v>
      </c>
      <c r="I36" s="13">
        <f t="shared" si="15"/>
        <v>1.0204793968509835</v>
      </c>
      <c r="J36" s="12">
        <v>3961</v>
      </c>
      <c r="K36" s="12">
        <v>66.2</v>
      </c>
      <c r="L36" s="14">
        <f t="shared" si="14"/>
        <v>0.98328704872506945</v>
      </c>
      <c r="M36" s="168"/>
      <c r="N36" s="168"/>
      <c r="O36" s="11">
        <f t="shared" si="16"/>
        <v>0.26884921154072</v>
      </c>
      <c r="P36" s="121"/>
      <c r="Q36" s="121"/>
      <c r="R36" s="11">
        <f>I24/O36</f>
        <v>4.8310139541876049</v>
      </c>
      <c r="S36" s="121"/>
      <c r="T36" s="121"/>
      <c r="U36" s="15"/>
    </row>
    <row r="37" spans="1:21" ht="15.75" customHeight="1">
      <c r="A37" s="163"/>
      <c r="B37" s="191"/>
      <c r="C37" s="166"/>
      <c r="D37" s="55">
        <v>17.88</v>
      </c>
      <c r="E37" s="55">
        <v>25</v>
      </c>
      <c r="F37" s="55">
        <v>15.5</v>
      </c>
      <c r="G37" s="64">
        <f t="shared" si="10"/>
        <v>23.044557125903552</v>
      </c>
      <c r="H37" s="185"/>
      <c r="I37" s="13">
        <f t="shared" si="15"/>
        <v>1.4867456210260357</v>
      </c>
      <c r="J37" s="12">
        <v>4139</v>
      </c>
      <c r="K37" s="12">
        <v>107.6</v>
      </c>
      <c r="L37" s="14">
        <f t="shared" si="14"/>
        <v>0.97400338245953133</v>
      </c>
      <c r="M37" s="168"/>
      <c r="N37" s="168"/>
      <c r="O37" s="11">
        <f t="shared" si="16"/>
        <v>0.6150702849499492</v>
      </c>
      <c r="P37" s="121"/>
      <c r="Q37" s="121"/>
      <c r="R37" s="11">
        <f>I25/O37</f>
        <v>2.9336513460172888</v>
      </c>
      <c r="S37" s="121"/>
      <c r="T37" s="121"/>
      <c r="U37" s="15"/>
    </row>
    <row r="38" spans="1:21" ht="15.75" customHeight="1" thickBot="1">
      <c r="A38" s="164"/>
      <c r="B38" s="191"/>
      <c r="C38" s="167"/>
      <c r="D38" s="83">
        <v>17.88</v>
      </c>
      <c r="E38" s="83">
        <v>34.9</v>
      </c>
      <c r="F38" s="83">
        <v>36</v>
      </c>
      <c r="G38" s="84">
        <f>(E38-D38)*10/11.96/(F38/60)</f>
        <v>23.717948717948715</v>
      </c>
      <c r="H38" s="188"/>
      <c r="I38" s="13">
        <f t="shared" si="15"/>
        <v>1.530190239867659</v>
      </c>
      <c r="J38" s="86">
        <v>3866</v>
      </c>
      <c r="K38" s="86">
        <v>182.8</v>
      </c>
      <c r="L38" s="87">
        <f t="shared" si="14"/>
        <v>0.9527159855147439</v>
      </c>
      <c r="M38" s="169"/>
      <c r="N38" s="169"/>
      <c r="O38" s="11">
        <f t="shared" si="16"/>
        <v>1.1771397224264311</v>
      </c>
      <c r="P38" s="159"/>
      <c r="Q38" s="159"/>
      <c r="R38" s="11">
        <f>I26/O38</f>
        <v>1.4581442069026289</v>
      </c>
      <c r="S38" s="159"/>
      <c r="T38" s="159"/>
      <c r="U38" s="15"/>
    </row>
    <row r="39" spans="1:21" ht="15.75" customHeight="1">
      <c r="A39" s="182" t="s">
        <v>121</v>
      </c>
      <c r="B39" s="191"/>
      <c r="C39" s="174"/>
      <c r="D39" s="73">
        <v>17.88</v>
      </c>
      <c r="E39" s="73">
        <v>27.5</v>
      </c>
      <c r="F39" s="73">
        <v>16</v>
      </c>
      <c r="G39" s="75">
        <f t="shared" si="10"/>
        <v>30.163043478260875</v>
      </c>
      <c r="H39" s="183" t="s">
        <v>132</v>
      </c>
      <c r="I39" s="176">
        <f>G39/15.5</f>
        <v>1.9460028050490887</v>
      </c>
      <c r="J39" s="176"/>
      <c r="K39" s="176"/>
      <c r="L39" s="176"/>
      <c r="M39" s="177">
        <f>AVERAGE(I39:L48)</f>
        <v>1.6547626354553013</v>
      </c>
      <c r="N39" s="177">
        <f>STDEV(I39:L48)</f>
        <v>0.15495571856123933</v>
      </c>
      <c r="O39" s="76"/>
      <c r="P39" s="77"/>
      <c r="Q39" s="77"/>
      <c r="R39" s="76"/>
      <c r="S39" s="77"/>
      <c r="T39" s="78"/>
      <c r="U39" s="15"/>
    </row>
    <row r="40" spans="1:21" ht="15.75" customHeight="1">
      <c r="A40" s="163"/>
      <c r="B40" s="191"/>
      <c r="C40" s="175"/>
      <c r="D40" s="59">
        <v>17.88</v>
      </c>
      <c r="E40" s="59">
        <v>26.2</v>
      </c>
      <c r="F40" s="59">
        <v>15.5</v>
      </c>
      <c r="G40" s="60">
        <f t="shared" si="10"/>
        <v>26.92847124824684</v>
      </c>
      <c r="H40" s="184"/>
      <c r="I40" s="165">
        <f t="shared" ref="I40:I48" si="18">G40/15.5</f>
        <v>1.7373207256933445</v>
      </c>
      <c r="J40" s="165"/>
      <c r="K40" s="165"/>
      <c r="L40" s="165"/>
      <c r="M40" s="178"/>
      <c r="N40" s="178"/>
      <c r="O40" s="11"/>
      <c r="P40" s="61"/>
      <c r="Q40" s="61"/>
      <c r="R40" s="11"/>
      <c r="S40" s="61"/>
      <c r="T40" s="79"/>
      <c r="U40" s="15"/>
    </row>
    <row r="41" spans="1:21" ht="15.75" customHeight="1">
      <c r="A41" s="163"/>
      <c r="B41" s="191"/>
      <c r="C41" s="175"/>
      <c r="D41" s="59">
        <v>17.88</v>
      </c>
      <c r="E41" s="59">
        <v>25.8</v>
      </c>
      <c r="F41" s="59">
        <v>16</v>
      </c>
      <c r="G41" s="60">
        <f t="shared" si="10"/>
        <v>24.832775919732445</v>
      </c>
      <c r="H41" s="184"/>
      <c r="I41" s="165">
        <f t="shared" si="18"/>
        <v>1.6021145754666093</v>
      </c>
      <c r="J41" s="165"/>
      <c r="K41" s="165"/>
      <c r="L41" s="165"/>
      <c r="M41" s="178"/>
      <c r="N41" s="178"/>
      <c r="O41" s="11"/>
      <c r="P41" s="61"/>
      <c r="Q41" s="61"/>
      <c r="R41" s="11"/>
      <c r="S41" s="61"/>
      <c r="T41" s="79"/>
      <c r="U41" s="15"/>
    </row>
    <row r="42" spans="1:21" ht="15.75" customHeight="1">
      <c r="A42" s="163"/>
      <c r="B42" s="191"/>
      <c r="C42" s="80"/>
      <c r="D42" s="59">
        <v>17.88</v>
      </c>
      <c r="E42" s="59">
        <v>24.3</v>
      </c>
      <c r="F42" s="59">
        <v>12</v>
      </c>
      <c r="G42" s="60">
        <f t="shared" si="10"/>
        <v>26.839464882943147</v>
      </c>
      <c r="H42" s="185" t="s">
        <v>130</v>
      </c>
      <c r="I42" s="165">
        <f t="shared" si="18"/>
        <v>1.7315783795447193</v>
      </c>
      <c r="J42" s="165"/>
      <c r="K42" s="165"/>
      <c r="L42" s="165"/>
      <c r="M42" s="178"/>
      <c r="N42" s="178"/>
      <c r="O42" s="11"/>
      <c r="P42" s="61"/>
      <c r="Q42" s="61"/>
      <c r="R42" s="11"/>
      <c r="S42" s="61"/>
      <c r="T42" s="79"/>
      <c r="U42" s="15"/>
    </row>
    <row r="43" spans="1:21" ht="15.75" customHeight="1">
      <c r="A43" s="163"/>
      <c r="B43" s="191"/>
      <c r="C43" s="80"/>
      <c r="D43" s="59">
        <v>17.88</v>
      </c>
      <c r="E43" s="59">
        <v>26.1</v>
      </c>
      <c r="F43" s="59">
        <v>15.5</v>
      </c>
      <c r="G43" s="60">
        <f t="shared" si="10"/>
        <v>26.60481173805157</v>
      </c>
      <c r="H43" s="185"/>
      <c r="I43" s="165">
        <f t="shared" si="18"/>
        <v>1.716439466971069</v>
      </c>
      <c r="J43" s="165"/>
      <c r="K43" s="165"/>
      <c r="L43" s="165"/>
      <c r="M43" s="178"/>
      <c r="N43" s="178"/>
      <c r="O43" s="11"/>
      <c r="P43" s="61"/>
      <c r="Q43" s="61"/>
      <c r="R43" s="11"/>
      <c r="S43" s="61"/>
      <c r="T43" s="79"/>
      <c r="U43" s="15"/>
    </row>
    <row r="44" spans="1:21" ht="15.75" customHeight="1">
      <c r="A44" s="163"/>
      <c r="B44" s="191"/>
      <c r="C44" s="80"/>
      <c r="D44" s="59">
        <v>17.88</v>
      </c>
      <c r="E44" s="59">
        <v>26.4</v>
      </c>
      <c r="F44" s="59">
        <v>16</v>
      </c>
      <c r="G44" s="60">
        <f t="shared" si="10"/>
        <v>26.714046822742468</v>
      </c>
      <c r="H44" s="185"/>
      <c r="I44" s="165">
        <f t="shared" si="18"/>
        <v>1.7234868917898367</v>
      </c>
      <c r="J44" s="165"/>
      <c r="K44" s="165"/>
      <c r="L44" s="165"/>
      <c r="M44" s="178"/>
      <c r="N44" s="178"/>
      <c r="O44" s="11"/>
      <c r="P44" s="61"/>
      <c r="Q44" s="61"/>
      <c r="R44" s="11"/>
      <c r="S44" s="61"/>
      <c r="T44" s="79"/>
      <c r="U44" s="15"/>
    </row>
    <row r="45" spans="1:21" ht="15.75" customHeight="1">
      <c r="A45" s="163"/>
      <c r="B45" s="191"/>
      <c r="C45" s="80"/>
      <c r="D45" s="55">
        <v>17.649999999999999</v>
      </c>
      <c r="E45" s="19">
        <v>25.7</v>
      </c>
      <c r="F45" s="55">
        <v>16</v>
      </c>
      <c r="G45" s="9">
        <f t="shared" si="10"/>
        <v>25.240384615384613</v>
      </c>
      <c r="H45" s="22" t="s">
        <v>54</v>
      </c>
      <c r="I45" s="165">
        <f t="shared" si="18"/>
        <v>1.628411910669975</v>
      </c>
      <c r="J45" s="165"/>
      <c r="K45" s="165"/>
      <c r="L45" s="165"/>
      <c r="M45" s="178"/>
      <c r="N45" s="178"/>
      <c r="O45" s="11"/>
      <c r="P45" s="61"/>
      <c r="Q45" s="61"/>
      <c r="R45" s="11"/>
      <c r="S45" s="61"/>
      <c r="T45" s="79"/>
      <c r="U45" s="15"/>
    </row>
    <row r="46" spans="1:21" ht="15.75" customHeight="1">
      <c r="A46" s="163"/>
      <c r="B46" s="191"/>
      <c r="C46" s="80"/>
      <c r="D46" s="55">
        <v>17.649999999999999</v>
      </c>
      <c r="E46" s="19">
        <v>24.4</v>
      </c>
      <c r="F46" s="55">
        <v>16</v>
      </c>
      <c r="G46" s="9">
        <f t="shared" si="10"/>
        <v>21.164297658862875</v>
      </c>
      <c r="H46" s="22" t="s">
        <v>31</v>
      </c>
      <c r="I46" s="165">
        <f t="shared" si="18"/>
        <v>1.3654385586363145</v>
      </c>
      <c r="J46" s="165"/>
      <c r="K46" s="165"/>
      <c r="L46" s="165"/>
      <c r="M46" s="178"/>
      <c r="N46" s="178"/>
      <c r="O46" s="11"/>
      <c r="P46" s="61"/>
      <c r="Q46" s="61"/>
      <c r="R46" s="11"/>
      <c r="S46" s="61"/>
      <c r="T46" s="79"/>
      <c r="U46" s="15"/>
    </row>
    <row r="47" spans="1:21" ht="15.75" customHeight="1">
      <c r="A47" s="163"/>
      <c r="B47" s="191"/>
      <c r="C47" s="80"/>
      <c r="D47" s="55">
        <v>20.100000000000001</v>
      </c>
      <c r="E47" s="19">
        <v>30.7</v>
      </c>
      <c r="F47" s="55">
        <v>22</v>
      </c>
      <c r="G47" s="9">
        <f t="shared" si="10"/>
        <v>24.171480693219817</v>
      </c>
      <c r="H47" s="22" t="s">
        <v>33</v>
      </c>
      <c r="I47" s="165">
        <f t="shared" si="18"/>
        <v>1.5594503673045044</v>
      </c>
      <c r="J47" s="165"/>
      <c r="K47" s="165"/>
      <c r="L47" s="165"/>
      <c r="M47" s="178"/>
      <c r="N47" s="178"/>
      <c r="O47" s="11"/>
      <c r="P47" s="61"/>
      <c r="Q47" s="61"/>
      <c r="R47" s="11"/>
      <c r="S47" s="61"/>
      <c r="T47" s="79"/>
      <c r="U47" s="15"/>
    </row>
    <row r="48" spans="1:21" ht="15.75" customHeight="1">
      <c r="A48" s="163"/>
      <c r="B48" s="191"/>
      <c r="C48" s="80"/>
      <c r="D48" s="55">
        <v>20.100000000000001</v>
      </c>
      <c r="E48" s="19">
        <v>35.299999999999997</v>
      </c>
      <c r="F48" s="55">
        <v>32</v>
      </c>
      <c r="G48" s="9">
        <f t="shared" si="10"/>
        <v>23.829431438127081</v>
      </c>
      <c r="H48" s="22" t="s">
        <v>34</v>
      </c>
      <c r="I48" s="165">
        <f t="shared" si="18"/>
        <v>1.5373826734275535</v>
      </c>
      <c r="J48" s="165"/>
      <c r="K48" s="165"/>
      <c r="L48" s="165"/>
      <c r="M48" s="178"/>
      <c r="N48" s="178"/>
      <c r="O48" s="11"/>
      <c r="P48" s="61"/>
      <c r="Q48" s="61"/>
      <c r="R48" s="11"/>
      <c r="S48" s="61"/>
      <c r="T48" s="79"/>
      <c r="U48" s="15"/>
    </row>
    <row r="49" spans="1:21" ht="15.75" customHeight="1">
      <c r="A49" s="163"/>
      <c r="B49" s="191"/>
      <c r="C49" s="166"/>
      <c r="D49" s="55">
        <v>17.649999999999999</v>
      </c>
      <c r="E49" s="54">
        <v>26</v>
      </c>
      <c r="F49" s="12">
        <v>25.5</v>
      </c>
      <c r="G49" s="9">
        <f t="shared" si="10"/>
        <v>16.427306708636635</v>
      </c>
      <c r="H49" s="22" t="s">
        <v>31</v>
      </c>
      <c r="I49" s="13">
        <f t="shared" ref="I49:I58" si="19">G49/15.5</f>
        <v>1.0598262392668798</v>
      </c>
      <c r="J49" s="12">
        <v>4000</v>
      </c>
      <c r="K49" s="12">
        <v>227.2</v>
      </c>
      <c r="L49" s="14">
        <f>(J49-K49)/J49</f>
        <v>0.94320000000000004</v>
      </c>
      <c r="M49" s="168">
        <f>AVERAGE(L49:L57)</f>
        <v>0.95598656244834934</v>
      </c>
      <c r="N49" s="168">
        <f>STDEV(L49:L57)</f>
        <v>1.8547926836974798E-2</v>
      </c>
      <c r="O49" s="11">
        <f>(1/L49-1)*G49</f>
        <v>0.98926104861170638</v>
      </c>
      <c r="P49" s="121">
        <f>AVERAGE(O49:O58)</f>
        <v>1.0165654780574302</v>
      </c>
      <c r="Q49" s="121">
        <f>STDEV(O49:O58)</f>
        <v>0.49765707454077124</v>
      </c>
      <c r="R49" s="11">
        <f>I46/O49</f>
        <v>1.3802611156605449</v>
      </c>
      <c r="S49" s="121">
        <f>AVERAGE(R49:R56)</f>
        <v>2.5427472626166345</v>
      </c>
      <c r="T49" s="121">
        <f>STDEV(R49:R56)</f>
        <v>1.7690553526584885</v>
      </c>
      <c r="U49" s="15"/>
    </row>
    <row r="50" spans="1:21" ht="15.75" customHeight="1">
      <c r="A50" s="163"/>
      <c r="B50" s="191"/>
      <c r="C50" s="166"/>
      <c r="D50" s="55">
        <v>17.649999999999999</v>
      </c>
      <c r="E50" s="19">
        <v>26.7</v>
      </c>
      <c r="F50" s="55">
        <v>25</v>
      </c>
      <c r="G50" s="9">
        <f t="shared" si="10"/>
        <v>18.160535117056853</v>
      </c>
      <c r="H50" s="22" t="s">
        <v>33</v>
      </c>
      <c r="I50" s="13">
        <f t="shared" si="19"/>
        <v>1.1716474269068937</v>
      </c>
      <c r="J50" s="12">
        <v>4063</v>
      </c>
      <c r="K50" s="12">
        <v>224.1</v>
      </c>
      <c r="L50" s="14">
        <f>(J50-K50)/J50</f>
        <v>0.94484371154319469</v>
      </c>
      <c r="M50" s="168"/>
      <c r="N50" s="168"/>
      <c r="O50" s="11">
        <f t="shared" ref="O50:O58" si="20">(1/L50-1)*G50</f>
        <v>1.0601411653683186</v>
      </c>
      <c r="P50" s="121"/>
      <c r="Q50" s="121"/>
      <c r="R50" s="11">
        <f t="shared" ref="R50:R51" si="21">I47/O50</f>
        <v>1.4709836937260272</v>
      </c>
      <c r="S50" s="121"/>
      <c r="T50" s="121"/>
      <c r="U50" s="15"/>
    </row>
    <row r="51" spans="1:21" ht="15.75" customHeight="1">
      <c r="A51" s="163"/>
      <c r="B51" s="191"/>
      <c r="C51" s="166"/>
      <c r="D51" s="55">
        <v>20.100000000000001</v>
      </c>
      <c r="E51" s="19">
        <v>30.6</v>
      </c>
      <c r="F51" s="55">
        <v>30</v>
      </c>
      <c r="G51" s="9">
        <f t="shared" si="10"/>
        <v>17.558528428093645</v>
      </c>
      <c r="H51" s="22" t="s">
        <v>34</v>
      </c>
      <c r="I51" s="13">
        <f t="shared" si="19"/>
        <v>1.1328082856834609</v>
      </c>
      <c r="J51" s="12">
        <v>3601</v>
      </c>
      <c r="K51" s="12">
        <v>171.2</v>
      </c>
      <c r="L51" s="14">
        <f>(J51-K51)/J51</f>
        <v>0.95245765065259658</v>
      </c>
      <c r="M51" s="168"/>
      <c r="N51" s="168"/>
      <c r="O51" s="11">
        <f t="shared" si="20"/>
        <v>0.87644179453310023</v>
      </c>
      <c r="P51" s="121"/>
      <c r="Q51" s="121"/>
      <c r="R51" s="11">
        <f t="shared" si="21"/>
        <v>1.7541183944183665</v>
      </c>
      <c r="S51" s="121"/>
      <c r="T51" s="121"/>
      <c r="U51" s="15"/>
    </row>
    <row r="52" spans="1:21" ht="15.75" customHeight="1">
      <c r="A52" s="163"/>
      <c r="B52" s="191"/>
      <c r="C52" s="166"/>
      <c r="D52" s="55">
        <v>20.100000000000001</v>
      </c>
      <c r="E52" s="54">
        <v>31.5</v>
      </c>
      <c r="F52" s="12">
        <v>32</v>
      </c>
      <c r="G52" s="9">
        <f t="shared" si="10"/>
        <v>17.872073578595312</v>
      </c>
      <c r="H52" s="22" t="s">
        <v>55</v>
      </c>
      <c r="I52" s="13">
        <f t="shared" si="19"/>
        <v>1.1530370050706653</v>
      </c>
      <c r="J52" s="12">
        <v>4298</v>
      </c>
      <c r="K52" s="12">
        <v>249.4</v>
      </c>
      <c r="L52" s="14">
        <f>(J52-K52)/J52</f>
        <v>0.94197301070265238</v>
      </c>
      <c r="M52" s="168"/>
      <c r="N52" s="168"/>
      <c r="O52" s="11">
        <f t="shared" si="20"/>
        <v>1.1009472781953449</v>
      </c>
      <c r="P52" s="121"/>
      <c r="Q52" s="121"/>
      <c r="R52" s="11">
        <f>I45/O52</f>
        <v>1.479100718918386</v>
      </c>
      <c r="S52" s="121"/>
      <c r="T52" s="121"/>
      <c r="U52" s="15"/>
    </row>
    <row r="53" spans="1:21" ht="15.75" customHeight="1">
      <c r="A53" s="163"/>
      <c r="B53" s="191"/>
      <c r="C53" s="166"/>
      <c r="D53" s="55">
        <v>17.88</v>
      </c>
      <c r="E53" s="55">
        <v>31.3</v>
      </c>
      <c r="F53" s="55">
        <v>25.5</v>
      </c>
      <c r="G53" s="64">
        <f>(E53-D53)*10/11.96/(F53/60)</f>
        <v>26.401731261066299</v>
      </c>
      <c r="H53" s="184" t="s">
        <v>132</v>
      </c>
      <c r="I53" s="13">
        <f t="shared" si="19"/>
        <v>1.7033375007139548</v>
      </c>
      <c r="J53" s="12">
        <v>4002</v>
      </c>
      <c r="K53" s="12">
        <v>48.6</v>
      </c>
      <c r="L53" s="14">
        <f>(J53-K53)/J53</f>
        <v>0.98785607196401803</v>
      </c>
      <c r="M53" s="168"/>
      <c r="N53" s="168"/>
      <c r="O53" s="11">
        <f t="shared" si="20"/>
        <v>0.32456218426868338</v>
      </c>
      <c r="P53" s="121"/>
      <c r="Q53" s="121"/>
      <c r="R53" s="11">
        <f>I39/O53</f>
        <v>5.9957780030162811</v>
      </c>
      <c r="S53" s="121"/>
      <c r="T53" s="121"/>
      <c r="U53" s="15"/>
    </row>
    <row r="54" spans="1:21" ht="15.75" customHeight="1">
      <c r="A54" s="163"/>
      <c r="B54" s="191"/>
      <c r="C54" s="166"/>
      <c r="D54" s="55">
        <v>17.88</v>
      </c>
      <c r="E54" s="55">
        <v>26</v>
      </c>
      <c r="F54" s="55">
        <v>18</v>
      </c>
      <c r="G54" s="64">
        <f t="shared" si="10"/>
        <v>22.630992196209593</v>
      </c>
      <c r="H54" s="184"/>
      <c r="I54" s="13">
        <f t="shared" si="19"/>
        <v>1.4600640126586835</v>
      </c>
      <c r="J54" s="12">
        <v>3974</v>
      </c>
      <c r="K54" s="12">
        <v>64.3</v>
      </c>
      <c r="L54" s="14">
        <f t="shared" ref="L54:L58" si="22">(J54-K54)/J54</f>
        <v>0.98381982888777042</v>
      </c>
      <c r="M54" s="168"/>
      <c r="N54" s="168"/>
      <c r="O54" s="11">
        <f t="shared" si="20"/>
        <v>0.37219551326605138</v>
      </c>
      <c r="P54" s="121"/>
      <c r="Q54" s="121"/>
      <c r="R54" s="11">
        <f t="shared" ref="R54:R55" si="23">I40/O54</f>
        <v>4.6677637525723732</v>
      </c>
      <c r="S54" s="121"/>
      <c r="T54" s="121"/>
      <c r="U54" s="15"/>
    </row>
    <row r="55" spans="1:21" ht="15.75" customHeight="1">
      <c r="A55" s="163"/>
      <c r="B55" s="191"/>
      <c r="C55" s="166"/>
      <c r="D55" s="55">
        <v>17.88</v>
      </c>
      <c r="E55" s="55">
        <v>26.9</v>
      </c>
      <c r="F55" s="55">
        <v>21.5</v>
      </c>
      <c r="G55" s="64">
        <f t="shared" si="10"/>
        <v>21.046900521116896</v>
      </c>
      <c r="H55" s="184"/>
      <c r="I55" s="13">
        <f t="shared" si="19"/>
        <v>1.3578645497494772</v>
      </c>
      <c r="J55" s="12">
        <v>3936</v>
      </c>
      <c r="K55" s="12">
        <v>181.9</v>
      </c>
      <c r="L55" s="14">
        <f t="shared" si="22"/>
        <v>0.95378556910569101</v>
      </c>
      <c r="M55" s="168"/>
      <c r="N55" s="168"/>
      <c r="O55" s="11">
        <f t="shared" si="20"/>
        <v>1.0198000066037587</v>
      </c>
      <c r="P55" s="121"/>
      <c r="Q55" s="121"/>
      <c r="R55" s="11">
        <f t="shared" si="23"/>
        <v>1.5710085949127748</v>
      </c>
      <c r="S55" s="121"/>
      <c r="T55" s="121"/>
      <c r="U55" s="15"/>
    </row>
    <row r="56" spans="1:21" ht="15.75" customHeight="1">
      <c r="A56" s="163"/>
      <c r="B56" s="191"/>
      <c r="C56" s="166"/>
      <c r="D56" s="55">
        <v>17.88</v>
      </c>
      <c r="E56" s="55">
        <v>25</v>
      </c>
      <c r="F56" s="55">
        <v>17</v>
      </c>
      <c r="G56" s="64">
        <f t="shared" si="10"/>
        <v>21.011213850088534</v>
      </c>
      <c r="H56" s="185" t="s">
        <v>130</v>
      </c>
      <c r="I56" s="13">
        <f t="shared" si="19"/>
        <v>1.3555621838766796</v>
      </c>
      <c r="J56" s="12">
        <v>3947</v>
      </c>
      <c r="K56" s="12">
        <v>154.5</v>
      </c>
      <c r="L56" s="14">
        <f t="shared" si="22"/>
        <v>0.96085634659234864</v>
      </c>
      <c r="M56" s="168"/>
      <c r="N56" s="168"/>
      <c r="O56" s="11">
        <f t="shared" si="20"/>
        <v>0.85596111795350682</v>
      </c>
      <c r="P56" s="121"/>
      <c r="Q56" s="121"/>
      <c r="R56" s="11">
        <f>I42/O56</f>
        <v>2.0229638277083204</v>
      </c>
      <c r="S56" s="121"/>
      <c r="T56" s="121"/>
      <c r="U56" s="15"/>
    </row>
    <row r="57" spans="1:21" ht="15.75" customHeight="1">
      <c r="A57" s="163"/>
      <c r="B57" s="191"/>
      <c r="C57" s="166"/>
      <c r="D57" s="55">
        <v>17.88</v>
      </c>
      <c r="E57" s="55">
        <v>24.8</v>
      </c>
      <c r="F57" s="55">
        <v>15.5</v>
      </c>
      <c r="G57" s="64">
        <f t="shared" si="10"/>
        <v>22.397238105513001</v>
      </c>
      <c r="H57" s="185"/>
      <c r="I57" s="13">
        <f t="shared" si="19"/>
        <v>1.444983103581484</v>
      </c>
      <c r="J57" s="12">
        <v>4144</v>
      </c>
      <c r="K57" s="12">
        <v>269</v>
      </c>
      <c r="L57" s="14">
        <f t="shared" si="22"/>
        <v>0.93508687258687262</v>
      </c>
      <c r="M57" s="168"/>
      <c r="N57" s="168"/>
      <c r="O57" s="11">
        <f t="shared" si="20"/>
        <v>1.5548018194536759</v>
      </c>
      <c r="P57" s="121"/>
      <c r="Q57" s="121"/>
      <c r="R57" s="11">
        <f>I43/O57</f>
        <v>1.10396028966199</v>
      </c>
      <c r="S57" s="121"/>
      <c r="T57" s="121"/>
      <c r="U57" s="15"/>
    </row>
    <row r="58" spans="1:21" ht="15.75" customHeight="1" thickBot="1">
      <c r="A58" s="164"/>
      <c r="B58" s="192"/>
      <c r="C58" s="167"/>
      <c r="D58" s="83">
        <v>17.88</v>
      </c>
      <c r="E58" s="83">
        <v>29.4</v>
      </c>
      <c r="F58" s="83">
        <v>26.5</v>
      </c>
      <c r="G58" s="84">
        <f t="shared" si="10"/>
        <v>21.808544203950273</v>
      </c>
      <c r="H58" s="188"/>
      <c r="I58" s="13">
        <f t="shared" si="19"/>
        <v>1.4070028518677595</v>
      </c>
      <c r="J58" s="86">
        <v>3845</v>
      </c>
      <c r="K58" s="86">
        <v>324.7</v>
      </c>
      <c r="L58" s="87">
        <f t="shared" si="22"/>
        <v>0.91555266579973993</v>
      </c>
      <c r="M58" s="169"/>
      <c r="N58" s="169"/>
      <c r="O58" s="11">
        <f t="shared" si="20"/>
        <v>2.0115428523201566</v>
      </c>
      <c r="P58" s="159"/>
      <c r="Q58" s="159"/>
      <c r="R58" s="11">
        <f>I44/O58</f>
        <v>0.85679849663750884</v>
      </c>
      <c r="S58" s="159"/>
      <c r="T58" s="159"/>
    </row>
    <row r="59" spans="1:21" ht="43.5" customHeight="1" thickBot="1">
      <c r="A59" s="170" t="s">
        <v>137</v>
      </c>
      <c r="B59" s="170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  <c r="P59" s="170"/>
      <c r="Q59" s="170"/>
      <c r="R59" s="170"/>
      <c r="S59" s="170"/>
      <c r="T59" s="170"/>
    </row>
    <row r="60" spans="1:21" ht="15.75" customHeight="1">
      <c r="A60" s="179" t="s">
        <v>123</v>
      </c>
      <c r="B60" s="173" t="s">
        <v>133</v>
      </c>
      <c r="C60" s="174"/>
      <c r="D60" s="73">
        <v>17.88</v>
      </c>
      <c r="E60" s="74">
        <v>24.8</v>
      </c>
      <c r="F60" s="73">
        <v>26</v>
      </c>
      <c r="G60" s="75">
        <f t="shared" ref="G60:G71" si="24">(E60-D60)*10/11.96/(F60/60)</f>
        <v>13.352199639825059</v>
      </c>
      <c r="H60" s="92" t="s">
        <v>134</v>
      </c>
      <c r="I60" s="176">
        <f>G60/15.5</f>
        <v>0.86143223482742315</v>
      </c>
      <c r="J60" s="176"/>
      <c r="K60" s="176"/>
      <c r="L60" s="176"/>
      <c r="M60" s="177">
        <f>AVERAGE(I60:L62)</f>
        <v>0.98926762917421218</v>
      </c>
      <c r="N60" s="177">
        <f>STDEV(I60:L62)</f>
        <v>0.11782289741368349</v>
      </c>
      <c r="O60" s="76"/>
      <c r="P60" s="77"/>
      <c r="Q60" s="77"/>
      <c r="R60" s="76"/>
      <c r="S60" s="77"/>
      <c r="T60" s="78"/>
      <c r="U60" s="15"/>
    </row>
    <row r="61" spans="1:21" ht="15.75" customHeight="1">
      <c r="A61" s="180"/>
      <c r="B61" s="173"/>
      <c r="C61" s="175"/>
      <c r="D61" s="59">
        <v>17.88</v>
      </c>
      <c r="E61" s="59">
        <v>36.799999999999997</v>
      </c>
      <c r="F61" s="59">
        <v>56</v>
      </c>
      <c r="G61" s="60">
        <f t="shared" si="24"/>
        <v>16.949354992833253</v>
      </c>
      <c r="H61" s="62" t="s">
        <v>135</v>
      </c>
      <c r="I61" s="165">
        <f t="shared" ref="I61:I62" si="25">G61/15.5</f>
        <v>1.0935067737311777</v>
      </c>
      <c r="J61" s="165"/>
      <c r="K61" s="165"/>
      <c r="L61" s="165"/>
      <c r="M61" s="178"/>
      <c r="N61" s="178"/>
      <c r="O61" s="11"/>
      <c r="P61" s="61"/>
      <c r="Q61" s="61"/>
      <c r="R61" s="11"/>
      <c r="S61" s="61"/>
      <c r="T61" s="79"/>
      <c r="U61" s="15"/>
    </row>
    <row r="62" spans="1:21" ht="15.75" customHeight="1">
      <c r="A62" s="180"/>
      <c r="B62" s="173"/>
      <c r="C62" s="175"/>
      <c r="D62" s="59">
        <v>17.88</v>
      </c>
      <c r="E62" s="59">
        <v>23.2</v>
      </c>
      <c r="F62" s="59">
        <v>17</v>
      </c>
      <c r="G62" s="60">
        <f t="shared" si="24"/>
        <v>15.699390123942555</v>
      </c>
      <c r="H62" s="62" t="s">
        <v>136</v>
      </c>
      <c r="I62" s="165">
        <f t="shared" si="25"/>
        <v>1.0128638789640358</v>
      </c>
      <c r="J62" s="165"/>
      <c r="K62" s="165"/>
      <c r="L62" s="165"/>
      <c r="M62" s="178"/>
      <c r="N62" s="178"/>
      <c r="O62" s="11"/>
      <c r="P62" s="61"/>
      <c r="Q62" s="61"/>
      <c r="R62" s="11"/>
      <c r="S62" s="61"/>
      <c r="T62" s="79"/>
      <c r="U62" s="15"/>
    </row>
    <row r="63" spans="1:21" ht="15.75" customHeight="1">
      <c r="A63" s="180"/>
      <c r="B63" s="173"/>
      <c r="C63" s="81"/>
      <c r="D63" s="55">
        <v>17.88</v>
      </c>
      <c r="E63" s="55">
        <v>34.700000000000003</v>
      </c>
      <c r="F63" s="55">
        <v>84</v>
      </c>
      <c r="G63" s="64">
        <f t="shared" si="24"/>
        <v>10.045389393215483</v>
      </c>
      <c r="H63" s="62" t="s">
        <v>134</v>
      </c>
      <c r="I63" s="13">
        <f>G63/15.5</f>
        <v>0.64808963827196664</v>
      </c>
      <c r="J63" s="12">
        <v>4010</v>
      </c>
      <c r="K63" s="12">
        <v>47.4</v>
      </c>
      <c r="L63" s="14">
        <f>(J63-K63)/J63</f>
        <v>0.98817955112219447</v>
      </c>
      <c r="M63" s="168">
        <f>AVERAGE(L63:L65)</f>
        <v>0.98646692279327797</v>
      </c>
      <c r="N63" s="168">
        <f>STDEV(L63:L65)</f>
        <v>5.7554334054167305E-3</v>
      </c>
      <c r="O63" s="11"/>
      <c r="P63" s="61"/>
      <c r="Q63" s="61"/>
      <c r="R63" s="11"/>
      <c r="S63" s="61"/>
      <c r="T63" s="79"/>
      <c r="U63" s="15"/>
    </row>
    <row r="64" spans="1:21" ht="15.75" customHeight="1">
      <c r="A64" s="180"/>
      <c r="B64" s="173"/>
      <c r="C64" s="81"/>
      <c r="D64" s="55">
        <v>17.88</v>
      </c>
      <c r="E64" s="55">
        <v>25.7</v>
      </c>
      <c r="F64" s="55">
        <v>31</v>
      </c>
      <c r="G64" s="64">
        <f t="shared" si="24"/>
        <v>12.655086848635234</v>
      </c>
      <c r="H64" s="62" t="s">
        <v>135</v>
      </c>
      <c r="I64" s="13">
        <f t="shared" ref="I64:I65" si="26">G64/15.5</f>
        <v>0.81645721604098287</v>
      </c>
      <c r="J64" s="12">
        <v>4882</v>
      </c>
      <c r="K64" s="12">
        <v>43.1</v>
      </c>
      <c r="L64" s="14">
        <f>(J64-K64)/J64</f>
        <v>0.99117165096272009</v>
      </c>
      <c r="M64" s="168"/>
      <c r="N64" s="168"/>
      <c r="O64" s="11"/>
      <c r="P64" s="61"/>
      <c r="Q64" s="61"/>
      <c r="R64" s="11"/>
      <c r="S64" s="61"/>
      <c r="T64" s="79"/>
      <c r="U64" s="15"/>
    </row>
    <row r="65" spans="1:21" ht="15.75" customHeight="1" thickBot="1">
      <c r="A65" s="181"/>
      <c r="B65" s="173"/>
      <c r="C65" s="82"/>
      <c r="D65" s="83">
        <v>17.88</v>
      </c>
      <c r="E65" s="83">
        <v>26.1</v>
      </c>
      <c r="F65" s="83">
        <v>31</v>
      </c>
      <c r="G65" s="84">
        <f t="shared" si="24"/>
        <v>13.302405869025785</v>
      </c>
      <c r="H65" s="85" t="s">
        <v>136</v>
      </c>
      <c r="I65" s="13">
        <f t="shared" si="26"/>
        <v>0.85821973348553449</v>
      </c>
      <c r="J65" s="86">
        <v>4035</v>
      </c>
      <c r="K65" s="86">
        <v>80.5</v>
      </c>
      <c r="L65" s="87">
        <f>(J65-K65)/J65</f>
        <v>0.98004956629491946</v>
      </c>
      <c r="M65" s="169"/>
      <c r="N65" s="169"/>
      <c r="O65" s="88"/>
      <c r="P65" s="89"/>
      <c r="Q65" s="89"/>
      <c r="R65" s="88"/>
      <c r="S65" s="89"/>
      <c r="T65" s="90"/>
    </row>
    <row r="66" spans="1:21" ht="15.75" customHeight="1">
      <c r="A66" s="171" t="s">
        <v>122</v>
      </c>
      <c r="B66" s="173"/>
      <c r="C66" s="174"/>
      <c r="D66" s="73">
        <v>17.88</v>
      </c>
      <c r="E66" s="73">
        <v>25.2</v>
      </c>
      <c r="F66" s="73">
        <v>23</v>
      </c>
      <c r="G66" s="75">
        <f t="shared" si="24"/>
        <v>15.966264359459066</v>
      </c>
      <c r="H66" s="92" t="s">
        <v>135</v>
      </c>
      <c r="I66" s="176">
        <f>G66/15.5</f>
        <v>1.0300815715780043</v>
      </c>
      <c r="J66" s="176"/>
      <c r="K66" s="176"/>
      <c r="L66" s="176"/>
      <c r="M66" s="177">
        <f>AVERAGE(I66:L68)</f>
        <v>0.93139698949748351</v>
      </c>
      <c r="N66" s="177">
        <f>STDEV(I66:L68)</f>
        <v>8.6309332115362E-2</v>
      </c>
      <c r="O66" s="76"/>
      <c r="P66" s="77"/>
      <c r="Q66" s="77"/>
      <c r="R66" s="76"/>
      <c r="S66" s="77"/>
      <c r="T66" s="78"/>
      <c r="U66" s="15"/>
    </row>
    <row r="67" spans="1:21" ht="15.75" customHeight="1">
      <c r="A67" s="172"/>
      <c r="B67" s="173"/>
      <c r="C67" s="175"/>
      <c r="D67" s="59">
        <v>17.88</v>
      </c>
      <c r="E67" s="59">
        <v>22.3</v>
      </c>
      <c r="F67" s="59">
        <v>16</v>
      </c>
      <c r="G67" s="60">
        <f t="shared" si="24"/>
        <v>13.858695652173918</v>
      </c>
      <c r="H67" s="62" t="s">
        <v>136</v>
      </c>
      <c r="I67" s="165">
        <f>G67/15.5</f>
        <v>0.89410939691444624</v>
      </c>
      <c r="J67" s="165"/>
      <c r="K67" s="165"/>
      <c r="L67" s="165"/>
      <c r="M67" s="178"/>
      <c r="N67" s="178"/>
      <c r="O67" s="11"/>
      <c r="P67" s="61"/>
      <c r="Q67" s="61"/>
      <c r="R67" s="11"/>
      <c r="S67" s="61"/>
      <c r="T67" s="79"/>
      <c r="U67" s="15"/>
    </row>
    <row r="68" spans="1:21" ht="15.75" customHeight="1">
      <c r="A68" s="172"/>
      <c r="B68" s="173"/>
      <c r="C68" s="175"/>
      <c r="D68" s="59">
        <v>17.88</v>
      </c>
      <c r="E68" s="59"/>
      <c r="F68" s="59"/>
      <c r="G68" s="60" t="e">
        <f t="shared" si="24"/>
        <v>#DIV/0!</v>
      </c>
      <c r="H68" s="62" t="s">
        <v>134</v>
      </c>
      <c r="I68" s="165">
        <v>0.87</v>
      </c>
      <c r="J68" s="165"/>
      <c r="K68" s="165"/>
      <c r="L68" s="165"/>
      <c r="M68" s="178"/>
      <c r="N68" s="178"/>
      <c r="O68" s="11"/>
      <c r="P68" s="61"/>
      <c r="Q68" s="61"/>
      <c r="R68" s="11"/>
      <c r="S68" s="61"/>
      <c r="T68" s="79"/>
      <c r="U68" s="15"/>
    </row>
    <row r="69" spans="1:21" ht="15.75" customHeight="1">
      <c r="A69" s="172"/>
      <c r="B69" s="173"/>
      <c r="C69" s="81"/>
      <c r="D69" s="55">
        <v>17.88</v>
      </c>
      <c r="E69" s="55">
        <v>25.6</v>
      </c>
      <c r="F69" s="55">
        <v>33</v>
      </c>
      <c r="G69" s="64">
        <f t="shared" si="24"/>
        <v>11.736089996959562</v>
      </c>
      <c r="H69" s="62" t="s">
        <v>134</v>
      </c>
      <c r="I69" s="13">
        <f>G69/15.5</f>
        <v>0.75716709657803627</v>
      </c>
      <c r="J69" s="12">
        <v>4183</v>
      </c>
      <c r="K69" s="12">
        <v>65.3</v>
      </c>
      <c r="L69" s="14">
        <f>(J69-K69)/J69</f>
        <v>0.98438919435811612</v>
      </c>
      <c r="M69" s="168">
        <f>AVERAGE(L69:L71)</f>
        <v>0.9790296193432696</v>
      </c>
      <c r="N69" s="168">
        <f>STDEV(L69:L71)</f>
        <v>7.1076934904611873E-3</v>
      </c>
      <c r="O69" s="11"/>
      <c r="P69" s="61"/>
      <c r="Q69" s="61"/>
      <c r="R69" s="11"/>
      <c r="S69" s="61"/>
      <c r="T69" s="79"/>
      <c r="U69" s="15"/>
    </row>
    <row r="70" spans="1:21" ht="15.75" customHeight="1">
      <c r="A70" s="172"/>
      <c r="B70" s="173"/>
      <c r="C70" s="81"/>
      <c r="D70" s="55">
        <v>17.88</v>
      </c>
      <c r="E70" s="55">
        <v>25.4</v>
      </c>
      <c r="F70" s="55">
        <v>30.5</v>
      </c>
      <c r="G70" s="64">
        <f t="shared" si="24"/>
        <v>12.369099183069245</v>
      </c>
      <c r="H70" s="62" t="s">
        <v>135</v>
      </c>
      <c r="I70" s="13">
        <f t="shared" ref="I70:I71" si="27">G70/15.5</f>
        <v>0.7980063989076932</v>
      </c>
      <c r="J70" s="12">
        <v>3936</v>
      </c>
      <c r="K70" s="12">
        <v>71.900000000000006</v>
      </c>
      <c r="L70" s="14">
        <f>(J70-K70)/J70</f>
        <v>0.98173272357723573</v>
      </c>
      <c r="M70" s="168"/>
      <c r="N70" s="168"/>
      <c r="O70" s="11"/>
      <c r="P70" s="61"/>
      <c r="Q70" s="61"/>
      <c r="R70" s="11"/>
      <c r="S70" s="61"/>
      <c r="T70" s="79"/>
      <c r="U70" s="15"/>
    </row>
    <row r="71" spans="1:21" ht="15.75" customHeight="1" thickBot="1">
      <c r="A71" s="172"/>
      <c r="B71" s="173"/>
      <c r="C71" s="82"/>
      <c r="D71" s="83">
        <v>17.88</v>
      </c>
      <c r="E71" s="83">
        <v>25.9</v>
      </c>
      <c r="F71" s="83">
        <v>37</v>
      </c>
      <c r="G71" s="84">
        <f t="shared" si="24"/>
        <v>10.874084787128263</v>
      </c>
      <c r="H71" s="85" t="s">
        <v>136</v>
      </c>
      <c r="I71" s="13">
        <f t="shared" si="27"/>
        <v>0.70155385723408148</v>
      </c>
      <c r="J71" s="86">
        <v>4023</v>
      </c>
      <c r="K71" s="86">
        <v>116.8</v>
      </c>
      <c r="L71" s="87">
        <f>(J71-K71)/J71</f>
        <v>0.97096694009445683</v>
      </c>
      <c r="M71" s="169"/>
      <c r="N71" s="169"/>
      <c r="O71" s="88"/>
      <c r="P71" s="89"/>
      <c r="Q71" s="89"/>
      <c r="R71" s="88"/>
      <c r="S71" s="89"/>
      <c r="T71" s="90"/>
    </row>
    <row r="72" spans="1:21" ht="15.75" customHeight="1">
      <c r="A72" s="171" t="s">
        <v>60</v>
      </c>
      <c r="B72" s="173"/>
      <c r="C72" s="91"/>
      <c r="D72" s="73">
        <v>17.88</v>
      </c>
      <c r="E72" s="73">
        <v>24.3</v>
      </c>
      <c r="F72" s="73">
        <v>22</v>
      </c>
      <c r="G72" s="75">
        <f t="shared" ref="G72:G84" si="28">(E72-D72)*10/11.96/(F72/60)</f>
        <v>14.639708117968992</v>
      </c>
      <c r="H72" s="92" t="s">
        <v>135</v>
      </c>
      <c r="I72" s="176">
        <f>G72/15.5</f>
        <v>0.94449729793348336</v>
      </c>
      <c r="J72" s="176"/>
      <c r="K72" s="176"/>
      <c r="L72" s="176"/>
      <c r="M72" s="177">
        <f>AVERAGE(I72:L74)</f>
        <v>0.96923851744328626</v>
      </c>
      <c r="N72" s="177">
        <f>STDEV(I72:L74)</f>
        <v>5.2922325417968694E-2</v>
      </c>
      <c r="O72" s="76"/>
      <c r="P72" s="77"/>
      <c r="Q72" s="77"/>
      <c r="R72" s="76"/>
      <c r="S72" s="77"/>
      <c r="T72" s="78"/>
      <c r="U72" s="15"/>
    </row>
    <row r="73" spans="1:21" ht="15.75" customHeight="1">
      <c r="A73" s="172"/>
      <c r="B73" s="173"/>
      <c r="C73" s="80"/>
      <c r="D73" s="59">
        <v>17.88</v>
      </c>
      <c r="E73" s="59">
        <v>24.8</v>
      </c>
      <c r="F73" s="59">
        <v>24</v>
      </c>
      <c r="G73" s="60">
        <f t="shared" si="28"/>
        <v>14.464882943143815</v>
      </c>
      <c r="H73" s="62" t="s">
        <v>136</v>
      </c>
      <c r="I73" s="165">
        <f>G73/15.5</f>
        <v>0.93321825439637518</v>
      </c>
      <c r="J73" s="165"/>
      <c r="K73" s="165"/>
      <c r="L73" s="165"/>
      <c r="M73" s="178"/>
      <c r="N73" s="178"/>
      <c r="O73" s="11"/>
      <c r="P73" s="61"/>
      <c r="Q73" s="61"/>
      <c r="R73" s="11"/>
      <c r="S73" s="61"/>
      <c r="T73" s="79"/>
      <c r="U73" s="15"/>
    </row>
    <row r="74" spans="1:21" ht="15.75" customHeight="1">
      <c r="A74" s="172"/>
      <c r="B74" s="173"/>
      <c r="C74" s="80"/>
      <c r="D74" s="59">
        <v>17.88</v>
      </c>
      <c r="E74" s="59"/>
      <c r="F74" s="59"/>
      <c r="G74" s="60" t="e">
        <f>(E74-D74)*10/11.96/(F74/60)</f>
        <v>#DIV/0!</v>
      </c>
      <c r="H74" s="62" t="s">
        <v>134</v>
      </c>
      <c r="I74" s="165">
        <v>1.03</v>
      </c>
      <c r="J74" s="165"/>
      <c r="K74" s="165"/>
      <c r="L74" s="165"/>
      <c r="M74" s="178"/>
      <c r="N74" s="178"/>
      <c r="O74" s="11"/>
      <c r="P74" s="61"/>
      <c r="Q74" s="61"/>
      <c r="R74" s="11"/>
      <c r="S74" s="61"/>
      <c r="T74" s="79"/>
      <c r="U74" s="15"/>
    </row>
    <row r="75" spans="1:21" ht="15.75" customHeight="1">
      <c r="A75" s="172"/>
      <c r="B75" s="173"/>
      <c r="C75" s="166"/>
      <c r="D75" s="55">
        <v>17.88</v>
      </c>
      <c r="E75" s="55">
        <v>34.6</v>
      </c>
      <c r="F75" s="55">
        <v>56</v>
      </c>
      <c r="G75" s="64">
        <f t="shared" si="28"/>
        <v>14.978499761108457</v>
      </c>
      <c r="H75" s="62" t="s">
        <v>134</v>
      </c>
      <c r="I75" s="13">
        <f>G75/15.5</f>
        <v>0.96635482329731981</v>
      </c>
      <c r="J75" s="55">
        <v>4152</v>
      </c>
      <c r="K75" s="55">
        <v>143.6</v>
      </c>
      <c r="L75" s="14">
        <f t="shared" ref="L75:L76" si="29">(J75-K75)/J75</f>
        <v>0.96541425818882465</v>
      </c>
      <c r="M75" s="168">
        <f>AVERAGE(L75:L76)</f>
        <v>0.97273194299019394</v>
      </c>
      <c r="N75" s="168">
        <f>STDEV(L75:L76)</f>
        <v>1.0348769091267924E-2</v>
      </c>
      <c r="O75" s="11"/>
      <c r="P75" s="61"/>
      <c r="Q75" s="61"/>
      <c r="R75" s="11"/>
      <c r="S75" s="61"/>
      <c r="T75" s="79"/>
      <c r="U75" s="15"/>
    </row>
    <row r="76" spans="1:21" ht="15.75" customHeight="1">
      <c r="A76" s="172"/>
      <c r="B76" s="173"/>
      <c r="C76" s="166"/>
      <c r="D76" s="55">
        <v>17.88</v>
      </c>
      <c r="E76" s="55">
        <v>24.9</v>
      </c>
      <c r="F76" s="55">
        <v>31</v>
      </c>
      <c r="G76" s="64">
        <f t="shared" si="28"/>
        <v>11.360448807854134</v>
      </c>
      <c r="H76" s="62" t="s">
        <v>135</v>
      </c>
      <c r="I76" s="13">
        <f t="shared" ref="I76:I77" si="30">G76/15.5</f>
        <v>0.73293218115187964</v>
      </c>
      <c r="J76" s="12">
        <v>4030</v>
      </c>
      <c r="K76" s="12">
        <v>80.400000000000006</v>
      </c>
      <c r="L76" s="14">
        <f t="shared" si="29"/>
        <v>0.98004962779156324</v>
      </c>
      <c r="M76" s="168"/>
      <c r="N76" s="168"/>
      <c r="O76" s="11"/>
      <c r="P76" s="61"/>
      <c r="Q76" s="61"/>
      <c r="R76" s="11"/>
      <c r="S76" s="61"/>
      <c r="T76" s="79"/>
      <c r="U76" s="15"/>
    </row>
    <row r="77" spans="1:21" ht="15.75" customHeight="1" thickBot="1">
      <c r="A77" s="172"/>
      <c r="B77" s="173"/>
      <c r="C77" s="167"/>
      <c r="D77" s="83">
        <v>17.88</v>
      </c>
      <c r="E77" s="83">
        <v>22.5</v>
      </c>
      <c r="F77" s="83">
        <v>19</v>
      </c>
      <c r="G77" s="84">
        <f t="shared" si="28"/>
        <v>12.198556592149272</v>
      </c>
      <c r="H77" s="85" t="s">
        <v>136</v>
      </c>
      <c r="I77" s="13">
        <f t="shared" si="30"/>
        <v>0.78700365110640458</v>
      </c>
      <c r="J77" s="86">
        <v>4045</v>
      </c>
      <c r="K77" s="86">
        <v>76</v>
      </c>
      <c r="L77" s="87">
        <f>(J77-K77)/J77</f>
        <v>0.98121137206427689</v>
      </c>
      <c r="M77" s="169"/>
      <c r="N77" s="169"/>
      <c r="O77" s="88"/>
      <c r="P77" s="89"/>
      <c r="Q77" s="89"/>
      <c r="R77" s="88"/>
      <c r="S77" s="89"/>
      <c r="T77" s="90"/>
    </row>
    <row r="78" spans="1:21" ht="15.75" customHeight="1">
      <c r="A78" s="171" t="s">
        <v>121</v>
      </c>
      <c r="B78" s="173"/>
      <c r="C78" s="174"/>
      <c r="D78" s="73">
        <v>17.88</v>
      </c>
      <c r="E78" s="73">
        <v>28.1</v>
      </c>
      <c r="F78" s="73">
        <v>38</v>
      </c>
      <c r="G78" s="75">
        <f t="shared" si="28"/>
        <v>13.492342897377224</v>
      </c>
      <c r="H78" s="92" t="s">
        <v>135</v>
      </c>
      <c r="I78" s="176">
        <f>G78/15.5</f>
        <v>0.87047373531465966</v>
      </c>
      <c r="J78" s="176"/>
      <c r="K78" s="176"/>
      <c r="L78" s="176"/>
      <c r="M78" s="177">
        <f>AVERAGE(I78:L80)</f>
        <v>0.87452198429666872</v>
      </c>
      <c r="N78" s="177">
        <f>STDEV(I78:L80)</f>
        <v>2.2361541707987105E-2</v>
      </c>
      <c r="O78" s="76"/>
      <c r="P78" s="77"/>
      <c r="Q78" s="77"/>
      <c r="R78" s="76"/>
      <c r="S78" s="77"/>
      <c r="T78" s="78"/>
      <c r="U78" s="15"/>
    </row>
    <row r="79" spans="1:21" ht="15.75" customHeight="1">
      <c r="A79" s="172"/>
      <c r="B79" s="173"/>
      <c r="C79" s="175"/>
      <c r="D79" s="59">
        <v>17.88</v>
      </c>
      <c r="E79" s="59">
        <v>22.6</v>
      </c>
      <c r="F79" s="59">
        <v>17</v>
      </c>
      <c r="G79" s="60">
        <f t="shared" si="28"/>
        <v>13.928782215227235</v>
      </c>
      <c r="H79" s="103" t="s">
        <v>136</v>
      </c>
      <c r="I79" s="165">
        <f>G79/15.5</f>
        <v>0.8986311106598216</v>
      </c>
      <c r="J79" s="165"/>
      <c r="K79" s="165"/>
      <c r="L79" s="165"/>
      <c r="M79" s="178"/>
      <c r="N79" s="178"/>
      <c r="O79" s="11"/>
      <c r="P79" s="61"/>
      <c r="Q79" s="61"/>
      <c r="R79" s="11"/>
      <c r="S79" s="61"/>
      <c r="T79" s="79"/>
      <c r="U79" s="15"/>
    </row>
    <row r="80" spans="1:21" ht="15.75" customHeight="1">
      <c r="A80" s="172"/>
      <c r="B80" s="173"/>
      <c r="C80" s="175"/>
      <c r="D80" s="59">
        <v>17.88</v>
      </c>
      <c r="E80" s="59">
        <v>25.8</v>
      </c>
      <c r="F80" s="59">
        <v>30</v>
      </c>
      <c r="G80" s="60">
        <f t="shared" si="28"/>
        <v>13.244147157190637</v>
      </c>
      <c r="H80" s="103" t="s">
        <v>134</v>
      </c>
      <c r="I80" s="165">
        <f>G80/15.5</f>
        <v>0.85446110691552501</v>
      </c>
      <c r="J80" s="165"/>
      <c r="K80" s="165"/>
      <c r="L80" s="165"/>
      <c r="M80" s="178"/>
      <c r="N80" s="178"/>
      <c r="O80" s="11"/>
      <c r="P80" s="61"/>
      <c r="Q80" s="61"/>
      <c r="R80" s="11"/>
      <c r="S80" s="61"/>
      <c r="T80" s="79"/>
      <c r="U80" s="15"/>
    </row>
    <row r="81" spans="1:21" ht="15.75" customHeight="1">
      <c r="A81" s="172"/>
      <c r="B81" s="173"/>
      <c r="C81" s="166"/>
      <c r="D81" s="102">
        <v>17.88</v>
      </c>
      <c r="E81" s="102">
        <v>30.5</v>
      </c>
      <c r="F81" s="102">
        <v>58</v>
      </c>
      <c r="G81" s="64">
        <f t="shared" si="28"/>
        <v>10.915695998154769</v>
      </c>
      <c r="H81" s="103" t="s">
        <v>134</v>
      </c>
      <c r="I81" s="93">
        <f>G81/15.5</f>
        <v>0.70423845149385611</v>
      </c>
      <c r="J81" s="94">
        <v>4200</v>
      </c>
      <c r="K81" s="94">
        <v>237.1</v>
      </c>
      <c r="L81" s="95">
        <f t="shared" ref="L81:L84" si="31">(J81-K81)/J81</f>
        <v>0.94354761904761908</v>
      </c>
      <c r="M81" s="168">
        <f>AVERAGE(L82:L84)</f>
        <v>0.98726723185810761</v>
      </c>
      <c r="N81" s="168">
        <f>STDEV(L82:L84)</f>
        <v>1.3336878051217447E-3</v>
      </c>
      <c r="O81" s="11"/>
      <c r="P81" s="61"/>
      <c r="Q81" s="61"/>
      <c r="R81" s="11"/>
      <c r="S81" s="61"/>
      <c r="T81" s="79"/>
      <c r="U81" s="15"/>
    </row>
    <row r="82" spans="1:21" ht="15.75" customHeight="1">
      <c r="A82" s="172"/>
      <c r="B82" s="173"/>
      <c r="C82" s="166"/>
      <c r="D82" s="102">
        <v>17.88</v>
      </c>
      <c r="E82" s="102">
        <v>25</v>
      </c>
      <c r="F82" s="102">
        <v>31</v>
      </c>
      <c r="G82" s="64">
        <f t="shared" si="28"/>
        <v>11.522278562951776</v>
      </c>
      <c r="H82" s="103" t="s">
        <v>135</v>
      </c>
      <c r="I82" s="13">
        <f>G82/15.5</f>
        <v>0.74337281051301785</v>
      </c>
      <c r="J82" s="12">
        <v>4032</v>
      </c>
      <c r="K82" s="12">
        <v>48.8</v>
      </c>
      <c r="L82" s="14">
        <f t="shared" si="31"/>
        <v>0.98789682539682533</v>
      </c>
      <c r="M82" s="168"/>
      <c r="N82" s="168"/>
      <c r="O82" s="11"/>
      <c r="P82" s="61"/>
      <c r="Q82" s="61"/>
      <c r="R82" s="11"/>
      <c r="S82" s="61"/>
      <c r="T82" s="79"/>
      <c r="U82" s="15"/>
    </row>
    <row r="83" spans="1:21" ht="15.75" customHeight="1">
      <c r="A83" s="172"/>
      <c r="B83" s="173"/>
      <c r="C83" s="166"/>
      <c r="D83" s="102">
        <v>17.88</v>
      </c>
      <c r="E83" s="102">
        <v>24.6</v>
      </c>
      <c r="F83" s="102">
        <v>31</v>
      </c>
      <c r="G83" s="64">
        <f t="shared" si="28"/>
        <v>10.874959542561227</v>
      </c>
      <c r="H83" s="103" t="s">
        <v>138</v>
      </c>
      <c r="I83" s="13">
        <f t="shared" ref="I83:I84" si="32">G83/15.5</f>
        <v>0.70161029306846623</v>
      </c>
      <c r="J83" s="12">
        <v>4080</v>
      </c>
      <c r="K83" s="12">
        <v>58.2</v>
      </c>
      <c r="L83" s="14">
        <f t="shared" si="31"/>
        <v>0.98573529411764715</v>
      </c>
      <c r="M83" s="168"/>
      <c r="N83" s="168"/>
      <c r="O83" s="11"/>
      <c r="P83" s="61"/>
      <c r="Q83" s="61"/>
      <c r="R83" s="11"/>
      <c r="S83" s="61"/>
      <c r="T83" s="79"/>
      <c r="U83" s="15"/>
    </row>
    <row r="84" spans="1:21" ht="15.75" customHeight="1">
      <c r="A84" s="172"/>
      <c r="B84" s="173"/>
      <c r="C84" s="167"/>
      <c r="D84" s="83">
        <v>17.88</v>
      </c>
      <c r="E84" s="83">
        <v>34.700000000000003</v>
      </c>
      <c r="F84" s="83">
        <v>84</v>
      </c>
      <c r="G84" s="84">
        <f t="shared" si="28"/>
        <v>10.045389393215483</v>
      </c>
      <c r="H84" s="104" t="s">
        <v>136</v>
      </c>
      <c r="I84" s="106">
        <f t="shared" si="32"/>
        <v>0.64808963827196664</v>
      </c>
      <c r="J84" s="86">
        <v>4010</v>
      </c>
      <c r="K84" s="86">
        <v>47.44</v>
      </c>
      <c r="L84" s="87">
        <f t="shared" si="31"/>
        <v>0.98816957605985034</v>
      </c>
      <c r="M84" s="169"/>
      <c r="N84" s="169"/>
      <c r="O84" s="88"/>
      <c r="P84" s="89"/>
      <c r="Q84" s="89"/>
      <c r="R84" s="88"/>
      <c r="S84" s="89"/>
      <c r="T84" s="90"/>
    </row>
    <row r="86" spans="1:21" ht="15.75">
      <c r="C86">
        <v>1.71</v>
      </c>
      <c r="D86" s="193">
        <f>AVERAGE(C86:C88)*1.2</f>
        <v>1.9879999999999998</v>
      </c>
      <c r="E86" s="193">
        <f>STDEV(C86:C88)*1.2</f>
        <v>5.6709787515031251E-2</v>
      </c>
      <c r="F86" s="107">
        <v>98.7</v>
      </c>
      <c r="G86" s="193">
        <f>AVERAGE(F86:F88)</f>
        <v>98.5</v>
      </c>
      <c r="H86" s="193">
        <f>STDEV(F86:F88)</f>
        <v>0.52915026221291761</v>
      </c>
    </row>
    <row r="87" spans="1:21" ht="15.75">
      <c r="C87">
        <v>1.62</v>
      </c>
      <c r="D87" s="193"/>
      <c r="E87" s="193"/>
      <c r="F87" s="107">
        <v>97.9</v>
      </c>
      <c r="G87" s="193"/>
      <c r="H87" s="193"/>
    </row>
    <row r="88" spans="1:21" ht="15.75">
      <c r="C88">
        <v>1.64</v>
      </c>
      <c r="D88" s="193"/>
      <c r="E88" s="193"/>
      <c r="F88" s="107">
        <v>98.9</v>
      </c>
      <c r="G88" s="193"/>
      <c r="H88" s="193"/>
    </row>
  </sheetData>
  <mergeCells count="124">
    <mergeCell ref="D86:D88"/>
    <mergeCell ref="E86:E88"/>
    <mergeCell ref="G86:G88"/>
    <mergeCell ref="H86:H88"/>
    <mergeCell ref="H5:H6"/>
    <mergeCell ref="I5:L5"/>
    <mergeCell ref="I6:L6"/>
    <mergeCell ref="I7:L7"/>
    <mergeCell ref="H8:H9"/>
    <mergeCell ref="M8:M13"/>
    <mergeCell ref="A1:T1"/>
    <mergeCell ref="A2:B2"/>
    <mergeCell ref="B3:B58"/>
    <mergeCell ref="C3:C6"/>
    <mergeCell ref="H3:H4"/>
    <mergeCell ref="I3:L3"/>
    <mergeCell ref="M3:M6"/>
    <mergeCell ref="N3:N6"/>
    <mergeCell ref="I4:L4"/>
    <mergeCell ref="C30:C38"/>
    <mergeCell ref="I17:L17"/>
    <mergeCell ref="H18:H19"/>
    <mergeCell ref="M18:M21"/>
    <mergeCell ref="N18:N21"/>
    <mergeCell ref="A22:A38"/>
    <mergeCell ref="H22:H23"/>
    <mergeCell ref="I22:L22"/>
    <mergeCell ref="N8:N13"/>
    <mergeCell ref="M49:M58"/>
    <mergeCell ref="N49:N58"/>
    <mergeCell ref="H56:H58"/>
    <mergeCell ref="N39:N48"/>
    <mergeCell ref="M22:M29"/>
    <mergeCell ref="N22:N29"/>
    <mergeCell ref="M30:M38"/>
    <mergeCell ref="N30:N38"/>
    <mergeCell ref="H34:H35"/>
    <mergeCell ref="H36:H38"/>
    <mergeCell ref="I23:L23"/>
    <mergeCell ref="H24:H26"/>
    <mergeCell ref="I24:L24"/>
    <mergeCell ref="I25:L25"/>
    <mergeCell ref="I26:L26"/>
    <mergeCell ref="M39:M48"/>
    <mergeCell ref="I41:L41"/>
    <mergeCell ref="H42:H44"/>
    <mergeCell ref="I42:L42"/>
    <mergeCell ref="I43:L43"/>
    <mergeCell ref="I44:L44"/>
    <mergeCell ref="H10:H12"/>
    <mergeCell ref="C14:C16"/>
    <mergeCell ref="H14:H15"/>
    <mergeCell ref="I14:L14"/>
    <mergeCell ref="M14:M17"/>
    <mergeCell ref="N14:N17"/>
    <mergeCell ref="I15:L15"/>
    <mergeCell ref="I16:L16"/>
    <mergeCell ref="I40:L40"/>
    <mergeCell ref="A39:A58"/>
    <mergeCell ref="C39:C41"/>
    <mergeCell ref="H39:H41"/>
    <mergeCell ref="I39:L39"/>
    <mergeCell ref="H53:H55"/>
    <mergeCell ref="I45:L45"/>
    <mergeCell ref="I46:L46"/>
    <mergeCell ref="I47:L47"/>
    <mergeCell ref="I48:L48"/>
    <mergeCell ref="C49:C58"/>
    <mergeCell ref="A72:A77"/>
    <mergeCell ref="I72:L72"/>
    <mergeCell ref="M72:M74"/>
    <mergeCell ref="N72:N74"/>
    <mergeCell ref="I73:L73"/>
    <mergeCell ref="I74:L74"/>
    <mergeCell ref="N60:N62"/>
    <mergeCell ref="I61:L61"/>
    <mergeCell ref="I62:L62"/>
    <mergeCell ref="M63:M65"/>
    <mergeCell ref="N63:N65"/>
    <mergeCell ref="A66:A71"/>
    <mergeCell ref="C66:C68"/>
    <mergeCell ref="I66:L66"/>
    <mergeCell ref="M66:M68"/>
    <mergeCell ref="N66:N68"/>
    <mergeCell ref="A60:A65"/>
    <mergeCell ref="C60:C62"/>
    <mergeCell ref="I60:L60"/>
    <mergeCell ref="M60:M62"/>
    <mergeCell ref="A3:A13"/>
    <mergeCell ref="A14:A21"/>
    <mergeCell ref="I27:L27"/>
    <mergeCell ref="I28:L28"/>
    <mergeCell ref="I29:L29"/>
    <mergeCell ref="C81:C84"/>
    <mergeCell ref="M81:M84"/>
    <mergeCell ref="N81:N84"/>
    <mergeCell ref="A59:T59"/>
    <mergeCell ref="A78:A84"/>
    <mergeCell ref="B60:B84"/>
    <mergeCell ref="C75:C77"/>
    <mergeCell ref="M75:M77"/>
    <mergeCell ref="N75:N77"/>
    <mergeCell ref="C78:C80"/>
    <mergeCell ref="I78:L78"/>
    <mergeCell ref="M78:M80"/>
    <mergeCell ref="N78:N80"/>
    <mergeCell ref="I79:L79"/>
    <mergeCell ref="I80:L80"/>
    <mergeCell ref="I67:L67"/>
    <mergeCell ref="I68:L68"/>
    <mergeCell ref="M69:M71"/>
    <mergeCell ref="N69:N71"/>
    <mergeCell ref="P49:P58"/>
    <mergeCell ref="Q49:Q58"/>
    <mergeCell ref="S49:S58"/>
    <mergeCell ref="T49:T58"/>
    <mergeCell ref="P31:P38"/>
    <mergeCell ref="T31:T38"/>
    <mergeCell ref="S31:S38"/>
    <mergeCell ref="Q31:Q38"/>
    <mergeCell ref="P8:P13"/>
    <mergeCell ref="Q8:Q13"/>
    <mergeCell ref="S8:S13"/>
    <mergeCell ref="T8:T13"/>
  </mergeCells>
  <phoneticPr fontId="3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Contact angle</vt:lpstr>
      <vt:lpstr>FINAL</vt:lpstr>
      <vt:lpstr>Correlation</vt:lpstr>
      <vt:lpstr>Solvents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QCM-CY Tang</dc:creator>
  <cp:lastModifiedBy>Elfa</cp:lastModifiedBy>
  <dcterms:created xsi:type="dcterms:W3CDTF">2019-05-16T05:10:46Z</dcterms:created>
  <dcterms:modified xsi:type="dcterms:W3CDTF">2021-01-13T07:50:11Z</dcterms:modified>
</cp:coreProperties>
</file>