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22" documentId="11_8C87AE416EC87B0AF4D2DB66B35335BE6A572F9E" xr6:coauthVersionLast="45" xr6:coauthVersionMax="45" xr10:uidLastSave="{9C848BFF-8C3E-4E4C-874A-A5C4342BD6D7}"/>
  <bookViews>
    <workbookView xWindow="-110" yWindow="-110" windowWidth="19420" windowHeight="11020" activeTab="1" xr2:uid="{00000000-000D-0000-FFFF-FFFF00000000}"/>
  </bookViews>
  <sheets>
    <sheet name="N2-CO2" sheetId="1" r:id="rId1"/>
    <sheet name="oganic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2" l="1"/>
  <c r="I9" i="2"/>
  <c r="K6" i="2"/>
  <c r="I8" i="2"/>
  <c r="I7" i="2"/>
  <c r="I6" i="2"/>
  <c r="K2" i="2"/>
  <c r="I5" i="2"/>
  <c r="I4" i="2"/>
  <c r="I3" i="2"/>
  <c r="J2" i="2" s="1"/>
  <c r="I2" i="2"/>
  <c r="C64" i="2" l="1"/>
  <c r="C65" i="2"/>
  <c r="C66" i="2"/>
  <c r="C67" i="2"/>
  <c r="C68" i="2"/>
  <c r="C69" i="2"/>
  <c r="C70" i="2"/>
  <c r="C71" i="2"/>
  <c r="D71" i="2" s="1"/>
  <c r="C72" i="2"/>
  <c r="C73" i="2"/>
  <c r="C74" i="2"/>
  <c r="C75" i="2"/>
  <c r="E75" i="2" s="1"/>
  <c r="C76" i="2"/>
  <c r="D75" i="2" s="1"/>
  <c r="C77" i="2"/>
  <c r="C78" i="2"/>
  <c r="C63" i="2"/>
  <c r="D63" i="2" s="1"/>
  <c r="E67" i="2" l="1"/>
  <c r="D67" i="2"/>
  <c r="E63" i="2"/>
  <c r="E71" i="2"/>
  <c r="N21" i="2" l="1"/>
  <c r="M21" i="2"/>
  <c r="I15" i="2"/>
  <c r="I21" i="2"/>
  <c r="H21" i="2"/>
  <c r="N15" i="2"/>
  <c r="M15" i="2"/>
  <c r="H15" i="2"/>
  <c r="Q6" i="2" l="1"/>
  <c r="P6" i="2"/>
  <c r="Q2" i="2"/>
  <c r="P2" i="2"/>
  <c r="N20" i="2"/>
  <c r="M20" i="2"/>
  <c r="N19" i="2"/>
  <c r="M19" i="2"/>
  <c r="I20" i="2"/>
  <c r="H20" i="2"/>
  <c r="I19" i="2"/>
  <c r="H19" i="2"/>
  <c r="N14" i="2"/>
  <c r="M14" i="2"/>
  <c r="N13" i="2"/>
  <c r="M13" i="2"/>
  <c r="I14" i="2"/>
  <c r="H14" i="2"/>
  <c r="I13" i="2"/>
  <c r="H13" i="2"/>
  <c r="N18" i="2"/>
  <c r="M18" i="2"/>
  <c r="N17" i="2"/>
  <c r="M17" i="2"/>
  <c r="N12" i="2"/>
  <c r="M12" i="2"/>
  <c r="N11" i="2"/>
  <c r="M11" i="2"/>
  <c r="I18" i="2"/>
  <c r="H18" i="2"/>
  <c r="I17" i="2"/>
  <c r="H17" i="2"/>
  <c r="H12" i="2"/>
  <c r="I12" i="2"/>
  <c r="I11" i="2"/>
  <c r="H11" i="2"/>
  <c r="L9" i="2" l="1"/>
  <c r="L8" i="2"/>
  <c r="L3" i="2"/>
  <c r="L4" i="2"/>
  <c r="L5" i="2"/>
  <c r="L6" i="2"/>
  <c r="L7" i="2"/>
  <c r="L2" i="2"/>
  <c r="N2" i="2" l="1"/>
  <c r="M2" i="2"/>
  <c r="N6" i="2"/>
  <c r="M6" i="2"/>
</calcChain>
</file>

<file path=xl/sharedStrings.xml><?xml version="1.0" encoding="utf-8"?>
<sst xmlns="http://schemas.openxmlformats.org/spreadsheetml/2006/main" count="180" uniqueCount="62">
  <si>
    <t>Pent1</t>
  </si>
  <si>
    <t>Pent2</t>
  </si>
  <si>
    <t>Pent3</t>
  </si>
  <si>
    <t>Pent4</t>
  </si>
  <si>
    <t>Pent5</t>
  </si>
  <si>
    <t>hex1</t>
  </si>
  <si>
    <t>hex2</t>
  </si>
  <si>
    <t>hex3</t>
  </si>
  <si>
    <t>time 3.75min</t>
  </si>
  <si>
    <t>peak</t>
  </si>
  <si>
    <t>Area</t>
  </si>
  <si>
    <t>time 3.15min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</si>
  <si>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</si>
  <si>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</si>
  <si>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t>Batch 1</t>
  </si>
  <si>
    <t>Batch 2</t>
  </si>
  <si>
    <t>Organic gas</t>
  </si>
  <si>
    <t>time 5.4min</t>
  </si>
  <si>
    <t>time 12.6min</t>
  </si>
  <si>
    <t>pent3-second</t>
  </si>
  <si>
    <t>batch1-hex4</t>
  </si>
  <si>
    <t>batch2-pen4</t>
  </si>
  <si>
    <t>batch2-pen5</t>
  </si>
  <si>
    <t>batch2-hex4</t>
  </si>
  <si>
    <t>batch2-hex5</t>
  </si>
  <si>
    <t>batch2-hex6</t>
  </si>
  <si>
    <t>Solvent</t>
    <phoneticPr fontId="3" type="noConversion"/>
  </si>
  <si>
    <t>Solvent/N2 area</t>
    <phoneticPr fontId="3" type="noConversion"/>
  </si>
  <si>
    <t>Pentane</t>
    <phoneticPr fontId="3" type="noConversion"/>
  </si>
  <si>
    <t>Hexane</t>
    <phoneticPr fontId="3" type="noConversion"/>
  </si>
  <si>
    <t>Average</t>
    <phoneticPr fontId="3" type="noConversion"/>
  </si>
  <si>
    <t>Error bar</t>
    <phoneticPr fontId="3" type="noConversion"/>
  </si>
  <si>
    <t>N2</t>
    <phoneticPr fontId="3" type="noConversion"/>
  </si>
  <si>
    <t>hex</t>
    <phoneticPr fontId="3" type="noConversion"/>
  </si>
  <si>
    <t>pen n2</t>
    <phoneticPr fontId="3" type="noConversion"/>
  </si>
  <si>
    <t>Area</t>
    <phoneticPr fontId="3" type="noConversion"/>
  </si>
  <si>
    <t>Height</t>
    <phoneticPr fontId="3" type="noConversion"/>
  </si>
  <si>
    <t>pen CO2</t>
    <phoneticPr fontId="3" type="noConversion"/>
  </si>
  <si>
    <t>hep-1</t>
  </si>
  <si>
    <t>hep-2</t>
  </si>
  <si>
    <t>hep3</t>
  </si>
  <si>
    <t>octane-1</t>
  </si>
  <si>
    <t>octane-2</t>
  </si>
  <si>
    <t>hep</t>
    <phoneticPr fontId="3" type="noConversion"/>
  </si>
  <si>
    <t>oct</t>
    <phoneticPr fontId="3" type="noConversion"/>
  </si>
  <si>
    <t>sol peak</t>
    <phoneticPr fontId="3" type="noConversion"/>
  </si>
  <si>
    <t>air-1</t>
    <phoneticPr fontId="3" type="noConversion"/>
  </si>
  <si>
    <t>air-2</t>
    <phoneticPr fontId="3" type="noConversion"/>
  </si>
  <si>
    <t>air-3</t>
    <phoneticPr fontId="3" type="noConversion"/>
  </si>
  <si>
    <t>air</t>
    <phoneticPr fontId="3" type="noConversion"/>
  </si>
  <si>
    <t>MPD standard curve</t>
    <phoneticPr fontId="3" type="noConversion"/>
  </si>
  <si>
    <t>ppm</t>
    <phoneticPr fontId="3" type="noConversion"/>
  </si>
  <si>
    <t>Abs</t>
    <phoneticPr fontId="3" type="noConversion"/>
  </si>
  <si>
    <t>solvents</t>
    <phoneticPr fontId="6" type="noConversion"/>
  </si>
  <si>
    <t>1%-5min</t>
    <phoneticPr fontId="6" type="noConversion"/>
  </si>
  <si>
    <t>Average</t>
    <phoneticPr fontId="6" type="noConversion"/>
  </si>
  <si>
    <t>Eb</t>
    <phoneticPr fontId="6" type="noConversion"/>
  </si>
  <si>
    <t>Pentane</t>
    <phoneticPr fontId="6" type="noConversion"/>
  </si>
  <si>
    <t>Hexane</t>
    <phoneticPr fontId="6" type="noConversion"/>
  </si>
  <si>
    <t>Heptane</t>
    <phoneticPr fontId="6" type="noConversion"/>
  </si>
  <si>
    <t>Octane</t>
    <phoneticPr fontId="6" type="noConversion"/>
  </si>
  <si>
    <t>Calculation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</si>
</sst>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);[Red]\(0.00\)"/>
    <numFmt numFmtId="165" formatCode="0.0_);[Red]\(0.0\)"/>
    <numFmt numFmtId="166" formatCode="0.000_);[Red]\(0.000\)"/>
    <numFmt numFmtId="167" formatCode="0.0000_);[Red]\(0.0000\)"/>
    <numFmt numFmtId="168" formatCode="0_);[Red]\(0\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2"/>
      <charset val="134"/>
      <scheme val="minor"/>
    </font>
    <font>
      <b/>
      <sz val="12"/>
      <name val="Arial"/>
      <family val="2"/>
    </font>
    <font>
      <sz val="9"/>
      <name val="Calibri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44">
    <xf numFmtId="0" fontId="0" fillId="0" borderId="0" xfId="0"/>
    <xf numFmtId="0" fontId="1" fillId="0" borderId="0" xfId="0" applyFont="1"/>
    <xf numFmtId="16" fontId="0" fillId="0" borderId="0" xfId="0" applyNumberFormat="1"/>
    <xf numFmtId="10" fontId="0" fillId="0" borderId="0" xfId="0" applyNumberFormat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0" xfId="0" applyFill="1"/>
    <xf numFmtId="0" fontId="0" fillId="3" borderId="0" xfId="0" applyFill="1" applyBorder="1"/>
    <xf numFmtId="0" fontId="0" fillId="3" borderId="4" xfId="0" applyFill="1" applyBorder="1"/>
    <xf numFmtId="0" fontId="0" fillId="3" borderId="5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" fontId="1" fillId="0" borderId="0" xfId="0" applyNumberFormat="1" applyFont="1"/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65" fontId="5" fillId="4" borderId="0" xfId="1" applyNumberFormat="1" applyFont="1" applyFill="1" applyBorder="1" applyAlignment="1">
      <alignment horizontal="center" vertical="center" wrapText="1"/>
    </xf>
    <xf numFmtId="165" fontId="5" fillId="4" borderId="0" xfId="1" applyNumberFormat="1" applyFont="1" applyFill="1" applyBorder="1" applyAlignment="1">
      <alignment horizontal="center" vertical="center"/>
    </xf>
    <xf numFmtId="166" fontId="5" fillId="0" borderId="0" xfId="1" applyNumberFormat="1" applyFont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/>
    </xf>
    <xf numFmtId="168" fontId="5" fillId="0" borderId="0" xfId="1" applyNumberFormat="1" applyFont="1" applyBorder="1" applyAlignment="1">
      <alignment horizontal="center" vertical="center"/>
    </xf>
    <xf numFmtId="166" fontId="5" fillId="0" borderId="0" xfId="1" applyNumberFormat="1" applyFont="1" applyBorder="1" applyAlignment="1">
      <alignment horizontal="center" vertical="center"/>
    </xf>
    <xf numFmtId="165" fontId="5" fillId="4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208748906386701"/>
                  <c:y val="4.125000000000000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oganics!$A$56:$A$60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25</c:v>
                </c:pt>
              </c:numCache>
            </c:numRef>
          </c:xVal>
          <c:yVal>
            <c:numRef>
              <c:f>oganics!$B$56:$B$60</c:f>
              <c:numCache>
                <c:formatCode>General</c:formatCode>
                <c:ptCount val="5"/>
                <c:pt idx="0">
                  <c:v>1.7000000000000001E-2</c:v>
                </c:pt>
                <c:pt idx="1">
                  <c:v>3.5000000000000003E-2</c:v>
                </c:pt>
                <c:pt idx="2">
                  <c:v>8.4000000000000005E-2</c:v>
                </c:pt>
                <c:pt idx="3">
                  <c:v>0.17399999999999999</c:v>
                </c:pt>
                <c:pt idx="4">
                  <c:v>0.43099999999999999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DB-48C4-B7E0-3494DB95B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46056"/>
        <c:axId val="204946384"/>
      </c:scatterChart>
      <c:valAx>
        <c:axId val="204946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46384"/>
        <c:crosses val="autoZero"/>
        <c:crossBetween val="midCat"/>
      </c:valAx>
      <c:valAx>
        <c:axId val="20494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46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52</xdr:row>
      <xdr:rowOff>71437</xdr:rowOff>
    </xdr:from>
    <xdr:to>
      <xdr:col>18</xdr:col>
      <xdr:colOff>523875</xdr:colOff>
      <xdr:row>69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2"/>
  <sheetViews>
    <sheetView zoomScale="115" zoomScaleNormal="115" workbookViewId="0">
      <selection sqref="A1:H12"/>
    </sheetView>
  </sheetViews>
  <sheetFormatPr defaultRowHeight="14.5"/>
  <cols>
    <col min="1" max="1" width="15" customWidth="1"/>
    <col min="6" max="6" width="17.7265625" customWidth="1"/>
    <col min="11" max="11" width="15.26953125" customWidth="1"/>
  </cols>
  <sheetData>
    <row r="1" spans="1:10" ht="16.5">
      <c r="A1" s="4" t="s">
        <v>14</v>
      </c>
      <c r="B1" s="5" t="s">
        <v>13</v>
      </c>
      <c r="C1" s="5" t="s">
        <v>11</v>
      </c>
      <c r="D1" s="5"/>
      <c r="E1" s="5"/>
      <c r="F1" s="5" t="s">
        <v>12</v>
      </c>
      <c r="G1" s="5" t="s">
        <v>8</v>
      </c>
      <c r="H1" s="6"/>
    </row>
    <row r="2" spans="1:10">
      <c r="A2" s="7"/>
      <c r="B2" s="8" t="s">
        <v>10</v>
      </c>
      <c r="C2" s="8" t="s">
        <v>9</v>
      </c>
      <c r="D2" s="8"/>
      <c r="E2" s="8"/>
      <c r="F2" s="8"/>
      <c r="G2" s="8" t="s">
        <v>10</v>
      </c>
      <c r="H2" s="9" t="s">
        <v>9</v>
      </c>
    </row>
    <row r="3" spans="1:10">
      <c r="A3" s="7" t="s">
        <v>0</v>
      </c>
      <c r="B3" s="8">
        <v>6.0564</v>
      </c>
      <c r="C3" s="8">
        <v>95.95</v>
      </c>
      <c r="D3" s="8"/>
      <c r="E3" s="8"/>
      <c r="F3" s="8" t="s">
        <v>0</v>
      </c>
      <c r="G3" s="8">
        <v>9.5999999999999992E-3</v>
      </c>
      <c r="H3" s="9">
        <v>0.16</v>
      </c>
    </row>
    <row r="4" spans="1:10">
      <c r="A4" s="7" t="s">
        <v>1</v>
      </c>
      <c r="B4" s="8">
        <v>6.2023999999999999</v>
      </c>
      <c r="C4" s="8">
        <v>93.53</v>
      </c>
      <c r="D4" s="8"/>
      <c r="E4" s="8"/>
      <c r="F4" s="8" t="s">
        <v>1</v>
      </c>
      <c r="G4" s="8">
        <v>5.1000000000000004E-3</v>
      </c>
      <c r="H4" s="9">
        <v>7.0000000000000007E-2</v>
      </c>
    </row>
    <row r="5" spans="1:10">
      <c r="A5" s="7" t="s">
        <v>2</v>
      </c>
      <c r="B5" s="8">
        <v>6.1997999999999998</v>
      </c>
      <c r="C5" s="8">
        <v>95.9</v>
      </c>
      <c r="D5" s="8"/>
      <c r="E5" s="8"/>
      <c r="F5" s="8" t="s">
        <v>2</v>
      </c>
      <c r="G5" s="8">
        <v>4.5999999999999999E-3</v>
      </c>
      <c r="H5" s="9">
        <v>7.0000000000000007E-2</v>
      </c>
    </row>
    <row r="6" spans="1:10">
      <c r="A6" s="7" t="s">
        <v>3</v>
      </c>
      <c r="B6" s="8">
        <v>6.2572999999999999</v>
      </c>
      <c r="C6" s="8">
        <v>102.44</v>
      </c>
      <c r="D6" s="8"/>
      <c r="E6" s="8"/>
      <c r="F6" s="8" t="s">
        <v>3</v>
      </c>
      <c r="G6" s="8">
        <v>3.7000000000000002E-3</v>
      </c>
      <c r="H6" s="9">
        <v>0.06</v>
      </c>
    </row>
    <row r="7" spans="1:10">
      <c r="A7" s="7" t="s">
        <v>4</v>
      </c>
      <c r="B7" s="8">
        <v>6.2228000000000003</v>
      </c>
      <c r="C7" s="8">
        <v>99.49</v>
      </c>
      <c r="D7" s="8"/>
      <c r="E7" s="8"/>
      <c r="F7" s="8" t="s">
        <v>4</v>
      </c>
      <c r="G7" s="8">
        <v>3.8E-3</v>
      </c>
      <c r="H7" s="9">
        <v>0.06</v>
      </c>
    </row>
    <row r="8" spans="1:10">
      <c r="A8" s="7"/>
      <c r="B8" s="8"/>
      <c r="C8" s="8"/>
      <c r="D8" s="8"/>
      <c r="E8" s="8"/>
      <c r="F8" s="8"/>
      <c r="G8" s="8"/>
      <c r="H8" s="9"/>
    </row>
    <row r="9" spans="1:10">
      <c r="A9" s="7" t="s">
        <v>5</v>
      </c>
      <c r="B9" s="8">
        <v>6.3075000000000001</v>
      </c>
      <c r="C9" s="8">
        <v>103.88</v>
      </c>
      <c r="D9" s="8"/>
      <c r="E9" s="8"/>
      <c r="F9" s="8" t="s">
        <v>5</v>
      </c>
      <c r="G9" s="8">
        <v>3.5999999999999999E-3</v>
      </c>
      <c r="H9" s="9">
        <v>0.06</v>
      </c>
    </row>
    <row r="10" spans="1:10">
      <c r="A10" s="7" t="s">
        <v>6</v>
      </c>
      <c r="B10" s="8">
        <v>6.1845999999999997</v>
      </c>
      <c r="C10" s="8">
        <v>95.78</v>
      </c>
      <c r="D10" s="8"/>
      <c r="E10" s="8"/>
      <c r="F10" s="8" t="s">
        <v>6</v>
      </c>
      <c r="G10" s="8">
        <v>6.3E-3</v>
      </c>
      <c r="H10" s="9">
        <v>0.08</v>
      </c>
    </row>
    <row r="11" spans="1:10" ht="15" thickBot="1">
      <c r="A11" s="10" t="s">
        <v>7</v>
      </c>
      <c r="B11" s="11">
        <v>6.2220000000000004</v>
      </c>
      <c r="C11" s="11">
        <v>102.11</v>
      </c>
      <c r="D11" s="11"/>
      <c r="E11" s="11"/>
      <c r="F11" s="11" t="s">
        <v>7</v>
      </c>
      <c r="G11" s="11">
        <v>4.1999999999999997E-3</v>
      </c>
      <c r="H11" s="12">
        <v>7.0000000000000007E-2</v>
      </c>
    </row>
    <row r="12" spans="1:10">
      <c r="A12" s="13" t="s">
        <v>20</v>
      </c>
      <c r="B12" s="13">
        <v>6.3083</v>
      </c>
      <c r="C12" s="13">
        <v>102.1</v>
      </c>
      <c r="D12" s="14"/>
      <c r="E12" s="14"/>
      <c r="F12" s="13" t="s">
        <v>20</v>
      </c>
      <c r="G12" s="13">
        <v>4.4999999999999997E-3</v>
      </c>
      <c r="H12" s="13">
        <v>7.0000000000000007E-2</v>
      </c>
    </row>
    <row r="13" spans="1:10" ht="15" thickBot="1"/>
    <row r="14" spans="1:10" ht="16.5">
      <c r="A14" s="4" t="s">
        <v>15</v>
      </c>
      <c r="B14" s="5" t="s">
        <v>13</v>
      </c>
      <c r="C14" s="5" t="s">
        <v>11</v>
      </c>
      <c r="D14" s="5"/>
      <c r="E14" s="5"/>
      <c r="F14" s="5" t="s">
        <v>12</v>
      </c>
      <c r="G14" s="5" t="s">
        <v>8</v>
      </c>
      <c r="H14" s="6"/>
    </row>
    <row r="15" spans="1:10">
      <c r="A15" s="7"/>
      <c r="B15" s="8" t="s">
        <v>10</v>
      </c>
      <c r="C15" s="8" t="s">
        <v>9</v>
      </c>
      <c r="D15" s="8"/>
      <c r="E15" s="8"/>
      <c r="F15" s="8"/>
      <c r="G15" s="8" t="s">
        <v>10</v>
      </c>
      <c r="H15" s="9" t="s">
        <v>9</v>
      </c>
    </row>
    <row r="16" spans="1:10">
      <c r="A16" s="7" t="s">
        <v>0</v>
      </c>
      <c r="B16" s="8">
        <v>6.1237000000000004</v>
      </c>
      <c r="C16" s="8">
        <v>100.07</v>
      </c>
      <c r="D16" s="8"/>
      <c r="E16" s="8"/>
      <c r="F16" s="8" t="s">
        <v>0</v>
      </c>
      <c r="G16" s="8">
        <v>3.5999999999999999E-3</v>
      </c>
      <c r="H16" s="9">
        <v>0.06</v>
      </c>
      <c r="J16" s="1"/>
    </row>
    <row r="17" spans="1:10">
      <c r="A17" s="7" t="s">
        <v>1</v>
      </c>
      <c r="B17" s="8">
        <v>6.0689000000000002</v>
      </c>
      <c r="C17" s="8">
        <v>99.31</v>
      </c>
      <c r="D17" s="8"/>
      <c r="E17" s="8"/>
      <c r="F17" s="8" t="s">
        <v>1</v>
      </c>
      <c r="G17" s="8">
        <v>3.5999999999999999E-3</v>
      </c>
      <c r="H17" s="9">
        <v>0.06</v>
      </c>
    </row>
    <row r="18" spans="1:10">
      <c r="A18" s="7" t="s">
        <v>2</v>
      </c>
      <c r="B18" s="8">
        <v>6.3242000000000003</v>
      </c>
      <c r="C18" s="8">
        <v>101.96</v>
      </c>
      <c r="D18" s="8"/>
      <c r="E18" s="8"/>
      <c r="F18" s="8" t="s">
        <v>2</v>
      </c>
      <c r="G18" s="8">
        <v>4.7999999999999996E-3</v>
      </c>
      <c r="H18" s="9">
        <v>7.0000000000000007E-2</v>
      </c>
    </row>
    <row r="19" spans="1:10">
      <c r="A19" s="15" t="s">
        <v>21</v>
      </c>
      <c r="B19" s="14">
        <v>6.2305000000000001</v>
      </c>
      <c r="C19" s="14">
        <v>101.34</v>
      </c>
      <c r="D19" s="14"/>
      <c r="E19" s="14"/>
      <c r="F19" s="14" t="s">
        <v>21</v>
      </c>
      <c r="G19" s="14">
        <v>4.0000000000000001E-3</v>
      </c>
      <c r="H19" s="16">
        <v>0.06</v>
      </c>
    </row>
    <row r="20" spans="1:10">
      <c r="A20" s="15" t="s">
        <v>22</v>
      </c>
      <c r="B20" s="14">
        <v>6.2821999999999996</v>
      </c>
      <c r="C20" s="14">
        <v>102.67</v>
      </c>
      <c r="D20" s="14"/>
      <c r="E20" s="14"/>
      <c r="F20" s="14" t="s">
        <v>22</v>
      </c>
      <c r="G20" s="14">
        <v>4.1000000000000003E-3</v>
      </c>
      <c r="H20" s="16">
        <v>7.0000000000000007E-2</v>
      </c>
    </row>
    <row r="21" spans="1:10">
      <c r="A21" s="7"/>
      <c r="B21" s="8"/>
      <c r="C21" s="8"/>
      <c r="D21" s="8"/>
      <c r="E21" s="8"/>
      <c r="F21" s="8"/>
      <c r="G21" s="8"/>
      <c r="H21" s="9"/>
    </row>
    <row r="22" spans="1:10">
      <c r="A22" s="7" t="s">
        <v>5</v>
      </c>
      <c r="B22" s="8">
        <v>6.4339000000000004</v>
      </c>
      <c r="C22" s="8">
        <v>103.05</v>
      </c>
      <c r="D22" s="8"/>
      <c r="E22" s="8"/>
      <c r="F22" s="8" t="s">
        <v>5</v>
      </c>
      <c r="G22" s="8">
        <v>5.0000000000000001E-3</v>
      </c>
      <c r="H22" s="9">
        <v>7.0000000000000007E-2</v>
      </c>
    </row>
    <row r="23" spans="1:10">
      <c r="A23" s="7" t="s">
        <v>6</v>
      </c>
      <c r="B23" s="8">
        <v>6.2987000000000002</v>
      </c>
      <c r="C23" s="8">
        <v>103.14</v>
      </c>
      <c r="D23" s="8"/>
      <c r="E23" s="8"/>
      <c r="F23" s="8" t="s">
        <v>6</v>
      </c>
      <c r="G23" s="8">
        <v>1.44E-2</v>
      </c>
      <c r="H23" s="9">
        <v>0.14000000000000001</v>
      </c>
    </row>
    <row r="24" spans="1:10" ht="15" thickBot="1">
      <c r="A24" s="10" t="s">
        <v>7</v>
      </c>
      <c r="B24" s="11">
        <v>6.3992000000000004</v>
      </c>
      <c r="C24" s="11">
        <v>103.78</v>
      </c>
      <c r="D24" s="11"/>
      <c r="E24" s="11"/>
      <c r="F24" s="11" t="s">
        <v>7</v>
      </c>
      <c r="G24" s="11">
        <v>4.7000000000000002E-3</v>
      </c>
      <c r="H24" s="12">
        <v>7.0000000000000007E-2</v>
      </c>
    </row>
    <row r="25" spans="1:10">
      <c r="A25" s="13" t="s">
        <v>23</v>
      </c>
      <c r="B25" s="13">
        <v>6.3426</v>
      </c>
      <c r="C25" s="13">
        <v>101.81</v>
      </c>
      <c r="D25" s="14"/>
      <c r="E25" s="14"/>
      <c r="F25" s="13" t="s">
        <v>23</v>
      </c>
      <c r="G25" s="13">
        <v>5.4000000000000003E-3</v>
      </c>
      <c r="H25" s="13">
        <v>7.0000000000000007E-2</v>
      </c>
    </row>
    <row r="26" spans="1:10">
      <c r="A26" s="13" t="s">
        <v>24</v>
      </c>
      <c r="B26" s="13">
        <v>6.2168999999999999</v>
      </c>
      <c r="C26" s="13">
        <v>101.24</v>
      </c>
      <c r="D26" s="13"/>
      <c r="E26" s="13"/>
      <c r="F26" s="13" t="s">
        <v>24</v>
      </c>
      <c r="G26" s="13">
        <v>4.3E-3</v>
      </c>
      <c r="H26" s="13">
        <v>7.0000000000000007E-2</v>
      </c>
    </row>
    <row r="27" spans="1:10">
      <c r="A27" s="13" t="s">
        <v>25</v>
      </c>
      <c r="B27" s="13">
        <v>6.4481000000000002</v>
      </c>
      <c r="C27" s="13">
        <v>103.38</v>
      </c>
      <c r="D27" s="13"/>
      <c r="E27" s="13"/>
      <c r="F27" s="13" t="s">
        <v>25</v>
      </c>
      <c r="G27" s="13">
        <v>7.1000000000000004E-3</v>
      </c>
      <c r="H27" s="13">
        <v>0.09</v>
      </c>
    </row>
    <row r="28" spans="1:10">
      <c r="J28" s="2"/>
    </row>
    <row r="29" spans="1:10">
      <c r="J29" s="2"/>
    </row>
    <row r="42" spans="12:16">
      <c r="L42" s="3"/>
      <c r="N42" s="3"/>
      <c r="O42" s="3"/>
      <c r="P42" s="3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78"/>
  <sheetViews>
    <sheetView tabSelected="1" zoomScaleNormal="100" workbookViewId="0">
      <selection activeCell="J10" sqref="J10"/>
    </sheetView>
  </sheetViews>
  <sheetFormatPr defaultRowHeight="14.5"/>
  <cols>
    <col min="1" max="1" width="14.08984375" customWidth="1"/>
    <col min="2" max="3" width="13.36328125" customWidth="1"/>
    <col min="7" max="7" width="9" style="17"/>
    <col min="8" max="8" width="9.36328125" style="22" bestFit="1" customWidth="1"/>
    <col min="9" max="9" width="9.08984375" style="22" bestFit="1" customWidth="1"/>
    <col min="10" max="11" width="9.08984375" style="22" customWidth="1"/>
    <col min="12" max="12" width="11.08984375" style="24" customWidth="1"/>
    <col min="13" max="14" width="9" style="22"/>
  </cols>
  <sheetData>
    <row r="1" spans="1:17">
      <c r="A1" s="4" t="s">
        <v>14</v>
      </c>
      <c r="B1" s="5" t="s">
        <v>16</v>
      </c>
      <c r="C1" s="5"/>
      <c r="D1" s="5" t="s">
        <v>17</v>
      </c>
      <c r="E1" s="5"/>
      <c r="G1" s="18"/>
      <c r="H1" s="20" t="s">
        <v>32</v>
      </c>
      <c r="I1" s="20" t="s">
        <v>26</v>
      </c>
      <c r="J1" s="31" t="s">
        <v>30</v>
      </c>
      <c r="K1" s="31" t="s">
        <v>31</v>
      </c>
      <c r="L1" s="23" t="s">
        <v>27</v>
      </c>
      <c r="M1" s="20" t="s">
        <v>30</v>
      </c>
      <c r="N1" s="20" t="s">
        <v>31</v>
      </c>
      <c r="O1" s="20" t="s">
        <v>45</v>
      </c>
    </row>
    <row r="2" spans="1:17">
      <c r="A2" s="7"/>
      <c r="B2" s="8" t="s">
        <v>10</v>
      </c>
      <c r="C2" s="8"/>
      <c r="D2" s="8" t="s">
        <v>9</v>
      </c>
      <c r="E2" s="8"/>
      <c r="G2" s="41" t="s">
        <v>28</v>
      </c>
      <c r="H2" s="21">
        <v>6.0564</v>
      </c>
      <c r="I2" s="22">
        <f>527.6808*0.128</f>
        <v>67.543142399999994</v>
      </c>
      <c r="J2" s="43">
        <f>AVERAGE(I2:I5)</f>
        <v>55.801052800000001</v>
      </c>
      <c r="K2" s="43">
        <f>STDEV(I2:I5)</f>
        <v>18.864220986623859</v>
      </c>
      <c r="L2" s="23">
        <f>I2/H2</f>
        <v>11.152358232613432</v>
      </c>
      <c r="M2" s="43">
        <f>AVERAGE(L2:L5)</f>
        <v>9.0302359057283734</v>
      </c>
      <c r="N2" s="43">
        <f>STDEV(L2:L5)</f>
        <v>3.0703304452847342</v>
      </c>
      <c r="O2">
        <v>2378.56</v>
      </c>
      <c r="P2" s="43">
        <f>AVERAGE(O2:O5)</f>
        <v>2041.1374999999998</v>
      </c>
      <c r="Q2" s="43">
        <f>STDEV(O2:O5)</f>
        <v>561.6760614669289</v>
      </c>
    </row>
    <row r="3" spans="1:17">
      <c r="A3" s="7" t="s">
        <v>0</v>
      </c>
      <c r="B3">
        <v>527.68079999999998</v>
      </c>
      <c r="D3">
        <v>2378.56</v>
      </c>
      <c r="E3" s="8"/>
      <c r="G3" s="41"/>
      <c r="H3" s="21">
        <v>6.1997999999999998</v>
      </c>
      <c r="I3" s="22">
        <f>237.8236*0.128</f>
        <v>30.4414208</v>
      </c>
      <c r="J3" s="43"/>
      <c r="K3" s="43"/>
      <c r="L3" s="23">
        <f t="shared" ref="L3:L9" si="0">I3/H3</f>
        <v>4.9100649698377365</v>
      </c>
      <c r="M3" s="43"/>
      <c r="N3" s="43"/>
      <c r="O3">
        <v>1267.72</v>
      </c>
      <c r="P3" s="43"/>
      <c r="Q3" s="43"/>
    </row>
    <row r="4" spans="1:17">
      <c r="A4" s="7" t="s">
        <v>1</v>
      </c>
      <c r="B4">
        <v>177.85230000000001</v>
      </c>
      <c r="D4">
        <v>976.56</v>
      </c>
      <c r="E4" s="8"/>
      <c r="G4" s="41"/>
      <c r="H4" s="21">
        <v>6.2572999999999999</v>
      </c>
      <c r="I4" s="22">
        <f>566.0577*0.128</f>
        <v>72.4553856</v>
      </c>
      <c r="J4" s="43"/>
      <c r="K4" s="43"/>
      <c r="L4" s="23">
        <f t="shared" si="0"/>
        <v>11.579337030348553</v>
      </c>
      <c r="M4" s="43"/>
      <c r="N4" s="43"/>
      <c r="O4">
        <v>2523.11</v>
      </c>
      <c r="P4" s="43"/>
      <c r="Q4" s="43"/>
    </row>
    <row r="5" spans="1:17">
      <c r="A5" s="7" t="s">
        <v>2</v>
      </c>
      <c r="B5">
        <v>237.8236</v>
      </c>
      <c r="D5">
        <v>1267.72</v>
      </c>
      <c r="E5" s="8"/>
      <c r="G5" s="41"/>
      <c r="H5" s="21">
        <v>6.2228000000000003</v>
      </c>
      <c r="I5" s="21">
        <f>412.2208*0.128</f>
        <v>52.7642624</v>
      </c>
      <c r="J5" s="43"/>
      <c r="K5" s="43"/>
      <c r="L5" s="23">
        <f t="shared" si="0"/>
        <v>8.479183390113775</v>
      </c>
      <c r="M5" s="43"/>
      <c r="N5" s="43"/>
      <c r="O5">
        <v>1995.16</v>
      </c>
      <c r="P5" s="43"/>
      <c r="Q5" s="43"/>
    </row>
    <row r="6" spans="1:17">
      <c r="A6" s="7" t="s">
        <v>3</v>
      </c>
      <c r="B6">
        <v>566.05769999999995</v>
      </c>
      <c r="D6">
        <v>2523.11</v>
      </c>
      <c r="E6" s="8"/>
      <c r="G6" s="41" t="s">
        <v>29</v>
      </c>
      <c r="H6" s="21">
        <v>6.3075000000000001</v>
      </c>
      <c r="I6" s="21">
        <f>0.0671*0.1295</f>
        <v>8.6894500000000013E-3</v>
      </c>
      <c r="J6" s="43">
        <f>AVERAGE(I6:I9)</f>
        <v>0.20199086250000001</v>
      </c>
      <c r="K6" s="43">
        <f>STDEV(I6:I9)</f>
        <v>0.17967222128982718</v>
      </c>
      <c r="L6" s="23">
        <f t="shared" si="0"/>
        <v>1.3776377328577093E-3</v>
      </c>
      <c r="M6" s="43">
        <f>AVERAGE(L6:L9)</f>
        <v>3.2512640448787579E-2</v>
      </c>
      <c r="N6" s="43">
        <f>STDEV(L6:L9)</f>
        <v>2.8897623962795393E-2</v>
      </c>
      <c r="O6" s="8">
        <v>0.23</v>
      </c>
      <c r="P6" s="43">
        <f>AVERAGE(O6:O9)</f>
        <v>3.1066666666666669</v>
      </c>
      <c r="Q6" s="43">
        <f>STDEV(O6:O9)</f>
        <v>2.5255956393162644</v>
      </c>
    </row>
    <row r="7" spans="1:17" ht="15" thickBot="1">
      <c r="A7" s="7" t="s">
        <v>4</v>
      </c>
      <c r="B7">
        <v>412.2208</v>
      </c>
      <c r="D7">
        <v>1995.16</v>
      </c>
      <c r="E7" s="8"/>
      <c r="G7" s="41"/>
      <c r="H7" s="21">
        <v>6.1845999999999997</v>
      </c>
      <c r="I7" s="21">
        <f>1.2338*0.1295</f>
        <v>0.15977710000000001</v>
      </c>
      <c r="J7" s="43"/>
      <c r="K7" s="43"/>
      <c r="L7" s="23">
        <f t="shared" si="0"/>
        <v>2.5834669986741263E-2</v>
      </c>
      <c r="M7" s="43"/>
      <c r="N7" s="43"/>
      <c r="O7" s="8">
        <v>4.13</v>
      </c>
      <c r="P7" s="43"/>
      <c r="Q7" s="43"/>
    </row>
    <row r="8" spans="1:17">
      <c r="A8" s="7"/>
      <c r="B8" s="8"/>
      <c r="C8" s="8"/>
      <c r="D8" s="5" t="s">
        <v>18</v>
      </c>
      <c r="E8" s="8"/>
      <c r="G8" s="41"/>
      <c r="H8" s="21">
        <v>6.2220000000000004</v>
      </c>
      <c r="I8" s="21">
        <f>1.5239*0.1295</f>
        <v>0.19734505000000002</v>
      </c>
      <c r="J8" s="43"/>
      <c r="K8" s="43"/>
      <c r="L8" s="23">
        <f t="shared" si="0"/>
        <v>3.1717301510768243E-2</v>
      </c>
      <c r="M8" s="43"/>
      <c r="N8" s="43"/>
      <c r="O8" s="8">
        <v>4.96</v>
      </c>
      <c r="P8" s="43"/>
      <c r="Q8" s="43"/>
    </row>
    <row r="9" spans="1:17">
      <c r="A9" s="7" t="s">
        <v>5</v>
      </c>
      <c r="B9" s="8">
        <v>6.7100000000000007E-2</v>
      </c>
      <c r="C9" s="8"/>
      <c r="D9" s="8">
        <v>0.23</v>
      </c>
      <c r="E9" s="8"/>
      <c r="G9" s="41"/>
      <c r="H9" s="21">
        <v>6.2168999999999999</v>
      </c>
      <c r="I9" s="21">
        <f>3.4143*0.1295</f>
        <v>0.44215185000000001</v>
      </c>
      <c r="J9" s="43"/>
      <c r="K9" s="43"/>
      <c r="L9" s="23">
        <f t="shared" si="0"/>
        <v>7.1120952564783096E-2</v>
      </c>
      <c r="M9" s="43"/>
      <c r="N9" s="43"/>
      <c r="O9" s="8"/>
      <c r="P9" s="43"/>
      <c r="Q9" s="43"/>
    </row>
    <row r="10" spans="1:17">
      <c r="A10" s="7" t="s">
        <v>6</v>
      </c>
      <c r="B10" s="8">
        <v>1.2338</v>
      </c>
      <c r="C10" s="8"/>
      <c r="D10" s="8">
        <v>4.13</v>
      </c>
      <c r="E10" s="8"/>
      <c r="G10" s="41" t="s">
        <v>35</v>
      </c>
      <c r="H10" s="41"/>
      <c r="I10" s="41"/>
      <c r="J10" s="32"/>
      <c r="K10" s="32"/>
      <c r="L10" s="41" t="s">
        <v>35</v>
      </c>
      <c r="M10" s="41"/>
      <c r="N10" s="41"/>
      <c r="O10" s="8"/>
    </row>
    <row r="11" spans="1:17" ht="15" thickBot="1">
      <c r="A11" s="10" t="s">
        <v>7</v>
      </c>
      <c r="B11" s="11">
        <v>1.5239</v>
      </c>
      <c r="C11" s="11"/>
      <c r="D11" s="11">
        <v>4.96</v>
      </c>
      <c r="E11" s="11"/>
      <c r="G11" s="19" t="s">
        <v>34</v>
      </c>
      <c r="H11" s="20">
        <f>AVERAGE(H2:H5)</f>
        <v>6.184075</v>
      </c>
      <c r="I11" s="20">
        <f>STDEV(H2:H5)</f>
        <v>8.8335926062578479E-2</v>
      </c>
      <c r="J11" s="31"/>
      <c r="K11" s="31"/>
      <c r="L11" s="19" t="s">
        <v>37</v>
      </c>
      <c r="M11" s="27">
        <f>AVERAGE(H33:H37)</f>
        <v>5.3600000000000002E-3</v>
      </c>
      <c r="N11" s="27">
        <f>STDEV(H33:H37)</f>
        <v>2.4398770460824447E-3</v>
      </c>
    </row>
    <row r="12" spans="1:17">
      <c r="A12" s="13" t="s">
        <v>20</v>
      </c>
      <c r="B12" s="13">
        <v>8.0769000000000002</v>
      </c>
      <c r="C12" s="13"/>
      <c r="D12" s="13">
        <v>27.37</v>
      </c>
      <c r="E12" s="8"/>
      <c r="G12" s="19" t="s">
        <v>33</v>
      </c>
      <c r="H12" s="20">
        <f>AVERAGE(H6:H9)</f>
        <v>6.2327500000000002</v>
      </c>
      <c r="I12" s="20">
        <f>STDEV(H6:H9)</f>
        <v>5.2512760354032184E-2</v>
      </c>
      <c r="J12" s="31"/>
      <c r="K12" s="31"/>
      <c r="L12" s="19" t="s">
        <v>33</v>
      </c>
      <c r="M12" s="27">
        <f>AVERAGE(H39:H42)</f>
        <v>4.6499999999999996E-3</v>
      </c>
      <c r="N12" s="27">
        <f>STDEV(H39:H42)</f>
        <v>1.1618950038622252E-3</v>
      </c>
    </row>
    <row r="13" spans="1:17">
      <c r="A13" s="8"/>
      <c r="B13" s="8"/>
      <c r="C13" s="8"/>
      <c r="D13" s="8"/>
      <c r="E13" s="8"/>
      <c r="G13" s="17" t="s">
        <v>43</v>
      </c>
      <c r="H13" s="20">
        <f>AVERAGE(B44:B46)</f>
        <v>6.3025333333333338</v>
      </c>
      <c r="I13" s="20">
        <f>STDEV(B44:B46)</f>
        <v>5.9143244190129937E-2</v>
      </c>
      <c r="J13" s="31"/>
      <c r="K13" s="31"/>
      <c r="L13" s="17" t="s">
        <v>43</v>
      </c>
      <c r="M13" s="27">
        <f>AVERAGE(H44:H46)</f>
        <v>4.3666666666666671E-3</v>
      </c>
      <c r="N13" s="27">
        <f>STDEV(H44:H46)</f>
        <v>4.7258156262526075E-4</v>
      </c>
    </row>
    <row r="14" spans="1:17" ht="15" thickBot="1">
      <c r="G14" s="17" t="s">
        <v>44</v>
      </c>
      <c r="H14" s="20">
        <f>AVERAGE(B47:B48)</f>
        <v>6.3391000000000002</v>
      </c>
      <c r="I14" s="20">
        <f>STDEV(B47:B48)</f>
        <v>3.4931074990615686E-2</v>
      </c>
      <c r="J14" s="31"/>
      <c r="K14" s="31"/>
      <c r="L14" s="17" t="s">
        <v>44</v>
      </c>
      <c r="M14" s="27">
        <f>AVERAGE(H47:H48)</f>
        <v>4.45E-3</v>
      </c>
      <c r="N14" s="27">
        <f>STDEV(H47:H48)</f>
        <v>7.7781745930520247E-4</v>
      </c>
    </row>
    <row r="15" spans="1:17">
      <c r="A15" s="4" t="s">
        <v>15</v>
      </c>
      <c r="B15" s="5" t="s">
        <v>16</v>
      </c>
      <c r="C15" s="5"/>
      <c r="D15" s="5" t="s">
        <v>17</v>
      </c>
      <c r="E15" s="5"/>
      <c r="G15" s="17" t="s">
        <v>49</v>
      </c>
      <c r="H15" s="25">
        <f>AVERAGE(B48:B49)</f>
        <v>6.3638000000000003</v>
      </c>
      <c r="I15" s="25">
        <f>STDEV(B50:B51)</f>
        <v>0.11370277041479689</v>
      </c>
      <c r="J15" s="31"/>
      <c r="K15" s="31"/>
      <c r="L15" s="24" t="s">
        <v>49</v>
      </c>
      <c r="M15" s="27">
        <f>AVERAGE(H50:H52)</f>
        <v>3.966666666666667E-3</v>
      </c>
      <c r="N15" s="27">
        <f>STDEV(H50:H52)</f>
        <v>4.7258156262526069E-4</v>
      </c>
    </row>
    <row r="16" spans="1:17">
      <c r="A16" s="7"/>
      <c r="B16" s="8" t="s">
        <v>10</v>
      </c>
      <c r="C16" s="8"/>
      <c r="D16" s="8" t="s">
        <v>9</v>
      </c>
      <c r="E16" s="8"/>
      <c r="G16" s="41" t="s">
        <v>36</v>
      </c>
      <c r="H16" s="41"/>
      <c r="I16" s="41"/>
      <c r="J16" s="32"/>
      <c r="K16" s="32"/>
      <c r="L16" s="41" t="s">
        <v>36</v>
      </c>
      <c r="M16" s="41"/>
      <c r="N16" s="41"/>
    </row>
    <row r="17" spans="1:14">
      <c r="A17" s="7" t="s">
        <v>0</v>
      </c>
      <c r="B17" s="8">
        <v>946.32439999999997</v>
      </c>
      <c r="C17" s="8"/>
      <c r="D17" s="8">
        <v>3671.55</v>
      </c>
      <c r="E17" s="8"/>
      <c r="G17" s="19" t="s">
        <v>34</v>
      </c>
      <c r="H17" s="20">
        <f>AVERAGE(D33:D37)</f>
        <v>97.462000000000003</v>
      </c>
      <c r="I17" s="20">
        <f>STDEV(D33:D37)</f>
        <v>3.502851695404757</v>
      </c>
      <c r="J17" s="31"/>
      <c r="K17" s="31"/>
      <c r="L17" s="19" t="s">
        <v>37</v>
      </c>
      <c r="M17" s="26">
        <f>AVERAGE(I33:I37)</f>
        <v>8.4000000000000005E-2</v>
      </c>
      <c r="N17" s="26">
        <f>STDEV(I33:I37)</f>
        <v>4.2778499272414852E-2</v>
      </c>
    </row>
    <row r="18" spans="1:14">
      <c r="A18" s="7" t="s">
        <v>1</v>
      </c>
      <c r="B18" s="8">
        <v>1181.0223000000001</v>
      </c>
      <c r="C18" s="8"/>
      <c r="D18" s="8">
        <v>4294.03</v>
      </c>
      <c r="E18" s="8"/>
      <c r="G18" s="17" t="s">
        <v>33</v>
      </c>
      <c r="H18" s="20">
        <f>AVERAGE(D39:D42)</f>
        <v>100.9675</v>
      </c>
      <c r="I18" s="20">
        <f>STDEV(D39:D42)</f>
        <v>3.5581209928837412</v>
      </c>
      <c r="J18" s="31"/>
      <c r="K18" s="31"/>
      <c r="L18" s="19" t="s">
        <v>33</v>
      </c>
      <c r="M18" s="26">
        <f>AVERAGE(I39:I42)</f>
        <v>7.0000000000000007E-2</v>
      </c>
      <c r="N18" s="26">
        <f>STDEV(I39:I42)</f>
        <v>8.164965809277263E-3</v>
      </c>
    </row>
    <row r="19" spans="1:14">
      <c r="A19" s="7" t="s">
        <v>2</v>
      </c>
      <c r="B19" s="8">
        <v>193.01509999999999</v>
      </c>
      <c r="C19" s="8"/>
      <c r="D19" s="8">
        <v>1057.5899999999999</v>
      </c>
      <c r="E19" s="8"/>
      <c r="G19" s="17" t="s">
        <v>43</v>
      </c>
      <c r="H19" s="20">
        <f>AVERAGE(D44:D46)</f>
        <v>102.52666666666669</v>
      </c>
      <c r="I19" s="20">
        <f>STDEV(D44:D46)</f>
        <v>0.83721761408449247</v>
      </c>
      <c r="J19" s="31"/>
      <c r="K19" s="31"/>
      <c r="L19" s="17" t="s">
        <v>43</v>
      </c>
      <c r="M19" s="26">
        <f>AVERAGE(I44:I46)</f>
        <v>6.6666666666666666E-2</v>
      </c>
      <c r="N19" s="26">
        <f>STDEV(I44:I46)</f>
        <v>5.7735026918962623E-3</v>
      </c>
    </row>
    <row r="20" spans="1:14">
      <c r="A20" s="7" t="s">
        <v>19</v>
      </c>
      <c r="B20" s="8">
        <v>190.6781</v>
      </c>
      <c r="C20" s="8"/>
      <c r="D20" s="8">
        <v>1034.19</v>
      </c>
      <c r="E20" s="8"/>
      <c r="G20" s="17" t="s">
        <v>44</v>
      </c>
      <c r="H20" s="20">
        <f>AVERAGE(D47:D48)</f>
        <v>103.88500000000001</v>
      </c>
      <c r="I20" s="20">
        <f>STDEV(D47:D48)</f>
        <v>0.33234018715767655</v>
      </c>
      <c r="J20" s="31"/>
      <c r="K20" s="31"/>
      <c r="L20" s="17" t="s">
        <v>44</v>
      </c>
      <c r="M20" s="26">
        <f>AVERAGE(I47:I48)</f>
        <v>6.5000000000000002E-2</v>
      </c>
      <c r="N20" s="26">
        <f>STDEV(I47:I48)</f>
        <v>7.0710678118654814E-3</v>
      </c>
    </row>
    <row r="21" spans="1:14">
      <c r="A21" s="13" t="s">
        <v>21</v>
      </c>
      <c r="B21" s="13">
        <v>586.25120000000004</v>
      </c>
      <c r="C21" s="13"/>
      <c r="D21" s="13">
        <v>2555.34</v>
      </c>
      <c r="E21" s="8"/>
      <c r="G21" s="17" t="s">
        <v>49</v>
      </c>
      <c r="H21" s="25">
        <f>AVERAGE(D50:D51)</f>
        <v>104.645</v>
      </c>
      <c r="I21" s="25">
        <f>STDEV(D50:D51)</f>
        <v>1.5061374439273429</v>
      </c>
      <c r="J21" s="31"/>
      <c r="K21" s="31"/>
      <c r="L21" s="24" t="s">
        <v>49</v>
      </c>
      <c r="M21" s="26">
        <f>AVERAGE(I50:I52)</f>
        <v>6.3333333333333339E-2</v>
      </c>
      <c r="N21" s="26">
        <f>STDEV(I50:I52)</f>
        <v>5.7735026918962623E-3</v>
      </c>
    </row>
    <row r="22" spans="1:14" ht="15" thickBot="1">
      <c r="A22" s="13" t="s">
        <v>22</v>
      </c>
      <c r="B22" s="13">
        <v>371.08659999999998</v>
      </c>
      <c r="C22" s="13"/>
      <c r="D22" s="13">
        <v>1812.06</v>
      </c>
      <c r="E22" s="8"/>
    </row>
    <row r="23" spans="1:14">
      <c r="D23" s="5" t="s">
        <v>18</v>
      </c>
    </row>
    <row r="24" spans="1:14">
      <c r="A24" s="7" t="s">
        <v>5</v>
      </c>
      <c r="B24" s="8">
        <v>0.16170000000000001</v>
      </c>
      <c r="C24" s="8"/>
      <c r="D24" s="8">
        <v>0.55000000000000004</v>
      </c>
      <c r="E24" s="8"/>
    </row>
    <row r="25" spans="1:14">
      <c r="A25" s="7" t="s">
        <v>6</v>
      </c>
      <c r="B25" s="8">
        <v>12.3895</v>
      </c>
      <c r="C25" s="8"/>
      <c r="D25" s="8">
        <v>40.43</v>
      </c>
      <c r="E25" s="8"/>
    </row>
    <row r="26" spans="1:14" ht="15" thickBot="1">
      <c r="A26" s="10" t="s">
        <v>7</v>
      </c>
      <c r="B26" s="11">
        <v>33.413400000000003</v>
      </c>
      <c r="C26" s="11"/>
      <c r="D26" s="11">
        <v>106.12</v>
      </c>
      <c r="E26" s="11"/>
    </row>
    <row r="27" spans="1:14">
      <c r="A27" s="13" t="s">
        <v>23</v>
      </c>
      <c r="B27" s="13">
        <v>5.8599999999999999E-2</v>
      </c>
      <c r="C27" s="13"/>
      <c r="D27" s="13">
        <v>0.2</v>
      </c>
    </row>
    <row r="28" spans="1:14">
      <c r="A28" s="13" t="s">
        <v>24</v>
      </c>
      <c r="B28" s="13">
        <v>3.4142999999999999</v>
      </c>
      <c r="C28" s="13"/>
      <c r="D28" s="13">
        <v>10.9</v>
      </c>
    </row>
    <row r="29" spans="1:14">
      <c r="A29" s="13" t="s">
        <v>25</v>
      </c>
      <c r="B29" s="13">
        <v>12.370100000000001</v>
      </c>
      <c r="C29" s="13"/>
      <c r="D29" s="13">
        <v>40.58</v>
      </c>
    </row>
    <row r="30" spans="1:14" ht="15" thickBot="1"/>
    <row r="31" spans="1:14" ht="16.5">
      <c r="A31" s="4" t="s">
        <v>14</v>
      </c>
      <c r="B31" s="5" t="s">
        <v>13</v>
      </c>
      <c r="C31" s="5"/>
      <c r="D31" s="5" t="s">
        <v>11</v>
      </c>
      <c r="E31" s="5"/>
      <c r="F31" s="5"/>
      <c r="G31" s="5" t="s">
        <v>12</v>
      </c>
      <c r="H31" s="5" t="s">
        <v>8</v>
      </c>
      <c r="I31" s="6"/>
      <c r="J31" s="8"/>
      <c r="K31" s="8"/>
    </row>
    <row r="32" spans="1:14">
      <c r="A32" s="7"/>
      <c r="B32" s="8" t="s">
        <v>10</v>
      </c>
      <c r="C32" s="8"/>
      <c r="D32" s="8" t="s">
        <v>9</v>
      </c>
      <c r="E32" s="8"/>
      <c r="F32" s="8"/>
      <c r="G32" s="8"/>
      <c r="H32" s="8" t="s">
        <v>10</v>
      </c>
      <c r="I32" s="9" t="s">
        <v>9</v>
      </c>
      <c r="J32" s="8"/>
      <c r="K32" s="8"/>
    </row>
    <row r="33" spans="1:11">
      <c r="A33" s="7" t="s">
        <v>0</v>
      </c>
      <c r="B33" s="8">
        <v>6.0564</v>
      </c>
      <c r="C33" s="8"/>
      <c r="D33" s="8">
        <v>95.95</v>
      </c>
      <c r="E33" s="8"/>
      <c r="F33" s="8"/>
      <c r="G33" s="8" t="s">
        <v>0</v>
      </c>
      <c r="H33" s="8">
        <v>9.5999999999999992E-3</v>
      </c>
      <c r="I33" s="9">
        <v>0.16</v>
      </c>
      <c r="J33" s="8"/>
      <c r="K33" s="8"/>
    </row>
    <row r="34" spans="1:11">
      <c r="A34" s="7" t="s">
        <v>1</v>
      </c>
      <c r="B34" s="8">
        <v>6.2023999999999999</v>
      </c>
      <c r="C34" s="8"/>
      <c r="D34" s="8">
        <v>93.53</v>
      </c>
      <c r="E34" s="8"/>
      <c r="F34" s="8"/>
      <c r="G34" s="8" t="s">
        <v>1</v>
      </c>
      <c r="H34" s="8">
        <v>5.1000000000000004E-3</v>
      </c>
      <c r="I34" s="9">
        <v>7.0000000000000007E-2</v>
      </c>
      <c r="J34" s="8"/>
      <c r="K34" s="8"/>
    </row>
    <row r="35" spans="1:11">
      <c r="A35" s="7" t="s">
        <v>2</v>
      </c>
      <c r="B35" s="8">
        <v>6.1997999999999998</v>
      </c>
      <c r="C35" s="8"/>
      <c r="D35" s="8">
        <v>95.9</v>
      </c>
      <c r="E35" s="8"/>
      <c r="F35" s="8"/>
      <c r="G35" s="8" t="s">
        <v>2</v>
      </c>
      <c r="H35" s="8">
        <v>4.5999999999999999E-3</v>
      </c>
      <c r="I35" s="9">
        <v>7.0000000000000007E-2</v>
      </c>
      <c r="J35" s="8"/>
      <c r="K35" s="8"/>
    </row>
    <row r="36" spans="1:11">
      <c r="A36" s="7" t="s">
        <v>3</v>
      </c>
      <c r="B36" s="8">
        <v>6.2572999999999999</v>
      </c>
      <c r="C36" s="8"/>
      <c r="D36" s="8">
        <v>102.44</v>
      </c>
      <c r="E36" s="8"/>
      <c r="F36" s="8"/>
      <c r="G36" s="8" t="s">
        <v>3</v>
      </c>
      <c r="H36" s="8">
        <v>3.7000000000000002E-3</v>
      </c>
      <c r="I36" s="9">
        <v>0.06</v>
      </c>
      <c r="J36" s="8"/>
      <c r="K36" s="8"/>
    </row>
    <row r="37" spans="1:11">
      <c r="A37" s="7" t="s">
        <v>4</v>
      </c>
      <c r="B37" s="8">
        <v>6.2228000000000003</v>
      </c>
      <c r="C37" s="8"/>
      <c r="D37" s="8">
        <v>99.49</v>
      </c>
      <c r="E37" s="8"/>
      <c r="F37" s="8"/>
      <c r="G37" s="8" t="s">
        <v>4</v>
      </c>
      <c r="H37" s="8">
        <v>3.8E-3</v>
      </c>
      <c r="I37" s="9">
        <v>0.06</v>
      </c>
      <c r="J37" s="8"/>
      <c r="K37" s="8"/>
    </row>
    <row r="38" spans="1:11">
      <c r="A38" s="7"/>
      <c r="B38" s="8"/>
      <c r="C38" s="8"/>
      <c r="D38" s="8"/>
      <c r="E38" s="8"/>
      <c r="F38" s="8"/>
      <c r="G38" s="8"/>
      <c r="H38" s="8"/>
      <c r="I38" s="9"/>
      <c r="J38" s="8"/>
      <c r="K38" s="8"/>
    </row>
    <row r="39" spans="1:11">
      <c r="A39" s="7" t="s">
        <v>5</v>
      </c>
      <c r="B39" s="8">
        <v>6.3075000000000001</v>
      </c>
      <c r="C39" s="8"/>
      <c r="D39" s="8">
        <v>103.88</v>
      </c>
      <c r="E39" s="8"/>
      <c r="F39" s="8"/>
      <c r="G39" s="8" t="s">
        <v>5</v>
      </c>
      <c r="H39" s="8">
        <v>3.5999999999999999E-3</v>
      </c>
      <c r="I39" s="9">
        <v>0.06</v>
      </c>
      <c r="J39" s="8"/>
      <c r="K39" s="8"/>
    </row>
    <row r="40" spans="1:11">
      <c r="A40" s="7" t="s">
        <v>6</v>
      </c>
      <c r="B40" s="8">
        <v>6.1845999999999997</v>
      </c>
      <c r="C40" s="8"/>
      <c r="D40" s="8">
        <v>95.78</v>
      </c>
      <c r="E40" s="8"/>
      <c r="F40" s="8"/>
      <c r="G40" s="8" t="s">
        <v>6</v>
      </c>
      <c r="H40" s="8">
        <v>6.3E-3</v>
      </c>
      <c r="I40" s="9">
        <v>0.08</v>
      </c>
      <c r="J40" s="8"/>
      <c r="K40" s="8"/>
    </row>
    <row r="41" spans="1:11" ht="15" thickBot="1">
      <c r="A41" s="10" t="s">
        <v>7</v>
      </c>
      <c r="B41" s="11">
        <v>6.2220000000000004</v>
      </c>
      <c r="C41" s="11"/>
      <c r="D41" s="11">
        <v>102.11</v>
      </c>
      <c r="E41" s="11"/>
      <c r="F41" s="11"/>
      <c r="G41" s="11" t="s">
        <v>7</v>
      </c>
      <c r="H41" s="11">
        <v>4.1999999999999997E-3</v>
      </c>
      <c r="I41" s="12">
        <v>7.0000000000000007E-2</v>
      </c>
      <c r="J41" s="8"/>
      <c r="K41" s="8"/>
    </row>
    <row r="42" spans="1:11">
      <c r="A42" s="13" t="s">
        <v>20</v>
      </c>
      <c r="B42" s="13">
        <v>6.3083</v>
      </c>
      <c r="C42" s="13"/>
      <c r="D42" s="13">
        <v>102.1</v>
      </c>
      <c r="E42" s="14"/>
      <c r="F42" s="14"/>
      <c r="G42" s="13" t="s">
        <v>20</v>
      </c>
      <c r="H42" s="13">
        <v>4.4999999999999997E-3</v>
      </c>
      <c r="I42" s="13">
        <v>7.0000000000000007E-2</v>
      </c>
      <c r="J42" s="13"/>
      <c r="K42" s="13"/>
    </row>
    <row r="44" spans="1:11">
      <c r="A44" s="1" t="s">
        <v>38</v>
      </c>
      <c r="B44" s="1">
        <v>6.2454000000000001</v>
      </c>
      <c r="C44" s="1"/>
      <c r="D44" s="1">
        <v>101.76</v>
      </c>
      <c r="E44" s="42"/>
      <c r="F44" s="42"/>
      <c r="G44" s="1" t="s">
        <v>38</v>
      </c>
      <c r="H44" s="1">
        <v>4.0000000000000001E-3</v>
      </c>
      <c r="I44" s="1">
        <v>7.0000000000000007E-2</v>
      </c>
      <c r="J44" s="1"/>
      <c r="K44" s="1"/>
    </row>
    <row r="45" spans="1:11">
      <c r="A45" s="1" t="s">
        <v>39</v>
      </c>
      <c r="B45" s="1">
        <v>6.3635000000000002</v>
      </c>
      <c r="C45" s="1"/>
      <c r="D45" s="1">
        <v>103.42</v>
      </c>
      <c r="E45" s="42"/>
      <c r="F45" s="42"/>
      <c r="G45" s="1" t="s">
        <v>39</v>
      </c>
      <c r="H45" s="1">
        <v>4.8999999999999998E-3</v>
      </c>
      <c r="I45" s="1">
        <v>7.0000000000000007E-2</v>
      </c>
      <c r="J45" s="1"/>
      <c r="K45" s="1"/>
    </row>
    <row r="46" spans="1:11">
      <c r="A46" s="1" t="s">
        <v>40</v>
      </c>
      <c r="B46" s="1">
        <v>6.2987000000000002</v>
      </c>
      <c r="C46" s="1"/>
      <c r="D46" s="1">
        <v>102.4</v>
      </c>
      <c r="E46" s="42"/>
      <c r="F46" s="42"/>
      <c r="G46" s="1" t="s">
        <v>40</v>
      </c>
      <c r="H46" s="1">
        <v>4.1999999999999997E-3</v>
      </c>
      <c r="I46" s="1">
        <v>0.06</v>
      </c>
      <c r="J46" s="1"/>
      <c r="K46" s="1"/>
    </row>
    <row r="47" spans="1:11">
      <c r="A47" s="28" t="s">
        <v>41</v>
      </c>
      <c r="B47" s="1">
        <v>6.3144</v>
      </c>
      <c r="C47" s="1"/>
      <c r="D47" s="1">
        <v>103.65</v>
      </c>
      <c r="E47" s="1"/>
      <c r="F47" s="1"/>
      <c r="G47" s="28" t="s">
        <v>41</v>
      </c>
      <c r="H47" s="1">
        <v>3.8999999999999998E-3</v>
      </c>
      <c r="I47" s="1">
        <v>0.06</v>
      </c>
      <c r="J47" s="1"/>
      <c r="K47" s="1"/>
    </row>
    <row r="48" spans="1:11">
      <c r="A48" s="28" t="s">
        <v>42</v>
      </c>
      <c r="B48" s="1">
        <v>6.3638000000000003</v>
      </c>
      <c r="C48" s="1"/>
      <c r="D48" s="1">
        <v>104.12</v>
      </c>
      <c r="E48" s="1"/>
      <c r="F48" s="1"/>
      <c r="G48" s="28" t="s">
        <v>42</v>
      </c>
      <c r="H48" s="1">
        <v>5.0000000000000001E-3</v>
      </c>
      <c r="I48" s="1">
        <v>7.0000000000000007E-2</v>
      </c>
      <c r="J48" s="1"/>
      <c r="K48" s="1"/>
    </row>
    <row r="50" spans="1:9">
      <c r="A50" t="s">
        <v>46</v>
      </c>
      <c r="B50" s="1">
        <v>6.4238</v>
      </c>
      <c r="C50" s="1"/>
      <c r="D50" s="1">
        <v>105.71</v>
      </c>
      <c r="G50" t="s">
        <v>46</v>
      </c>
      <c r="H50" s="30">
        <v>3.8E-3</v>
      </c>
      <c r="I50" s="22">
        <v>0.06</v>
      </c>
    </row>
    <row r="51" spans="1:9">
      <c r="A51" t="s">
        <v>47</v>
      </c>
      <c r="B51" s="1">
        <v>6.2629999999999999</v>
      </c>
      <c r="C51" s="1"/>
      <c r="D51" s="1">
        <v>103.58</v>
      </c>
      <c r="G51" t="s">
        <v>47</v>
      </c>
      <c r="H51" s="30">
        <v>3.5999999999999999E-3</v>
      </c>
      <c r="I51" s="22">
        <v>0.06</v>
      </c>
    </row>
    <row r="52" spans="1:9">
      <c r="G52" t="s">
        <v>48</v>
      </c>
      <c r="H52" s="30">
        <v>4.4999999999999997E-3</v>
      </c>
      <c r="I52" s="22">
        <v>7.0000000000000007E-2</v>
      </c>
    </row>
    <row r="54" spans="1:9">
      <c r="A54" s="41" t="s">
        <v>50</v>
      </c>
      <c r="B54" s="41"/>
      <c r="C54" s="29"/>
      <c r="D54" s="33"/>
      <c r="E54" s="33"/>
    </row>
    <row r="55" spans="1:9">
      <c r="A55" s="29" t="s">
        <v>51</v>
      </c>
      <c r="B55" s="29" t="s">
        <v>52</v>
      </c>
      <c r="C55" s="29"/>
      <c r="D55" s="17"/>
      <c r="E55" s="17"/>
    </row>
    <row r="56" spans="1:9">
      <c r="A56" s="29">
        <v>1</v>
      </c>
      <c r="B56" s="29">
        <v>1.7000000000000001E-2</v>
      </c>
      <c r="C56" s="29"/>
    </row>
    <row r="57" spans="1:9">
      <c r="A57" s="29">
        <v>2</v>
      </c>
      <c r="B57" s="29">
        <v>3.5000000000000003E-2</v>
      </c>
      <c r="C57" s="29"/>
    </row>
    <row r="58" spans="1:9">
      <c r="A58" s="29">
        <v>5</v>
      </c>
      <c r="B58" s="29">
        <v>8.4000000000000005E-2</v>
      </c>
      <c r="C58" s="29"/>
    </row>
    <row r="59" spans="1:9">
      <c r="A59" s="29">
        <v>10</v>
      </c>
      <c r="B59" s="29">
        <v>0.17399999999999999</v>
      </c>
      <c r="C59" s="29"/>
    </row>
    <row r="60" spans="1:9">
      <c r="A60" s="29">
        <v>25</v>
      </c>
      <c r="B60" s="29">
        <v>0.43099999999999999</v>
      </c>
      <c r="C60" s="29"/>
    </row>
    <row r="61" spans="1:9" ht="15.5">
      <c r="A61" s="40" t="s">
        <v>61</v>
      </c>
      <c r="B61" s="40"/>
      <c r="C61" s="40"/>
      <c r="D61" s="40"/>
      <c r="E61" s="40"/>
    </row>
    <row r="62" spans="1:9" ht="15.5">
      <c r="A62" s="34" t="s">
        <v>53</v>
      </c>
      <c r="B62" s="34" t="s">
        <v>54</v>
      </c>
      <c r="C62" s="34" t="s">
        <v>51</v>
      </c>
      <c r="D62" s="35" t="s">
        <v>55</v>
      </c>
      <c r="E62" s="35" t="s">
        <v>56</v>
      </c>
    </row>
    <row r="63" spans="1:9" ht="15.5">
      <c r="A63" s="38" t="s">
        <v>57</v>
      </c>
      <c r="B63" s="36">
        <v>0.106</v>
      </c>
      <c r="C63" s="36">
        <f>(B63+0.0003)/0.0173</f>
        <v>6.1445086705202305</v>
      </c>
      <c r="D63" s="39">
        <f>AVERAGE(C63:C66)</f>
        <v>6.3468208092485545</v>
      </c>
      <c r="E63" s="39">
        <f>STDEV(C63:C66)</f>
        <v>0.50281265320616142</v>
      </c>
    </row>
    <row r="64" spans="1:9" ht="15.5">
      <c r="A64" s="38"/>
      <c r="B64" s="36">
        <v>0.122</v>
      </c>
      <c r="C64" s="36">
        <f t="shared" ref="C64:C78" si="1">(B64+0.0003)/0.0173</f>
        <v>7.0693641618497107</v>
      </c>
      <c r="D64" s="39"/>
      <c r="E64" s="39"/>
    </row>
    <row r="65" spans="1:5" ht="15.5">
      <c r="A65" s="38"/>
      <c r="B65" s="36">
        <v>0.10199999999999999</v>
      </c>
      <c r="C65" s="36">
        <f t="shared" si="1"/>
        <v>5.9132947976878611</v>
      </c>
      <c r="D65" s="39"/>
      <c r="E65" s="39"/>
    </row>
    <row r="66" spans="1:5" ht="15.5">
      <c r="A66" s="38"/>
      <c r="B66" s="36">
        <v>0.108</v>
      </c>
      <c r="C66" s="36">
        <f t="shared" si="1"/>
        <v>6.2601156069364157</v>
      </c>
      <c r="D66" s="39"/>
      <c r="E66" s="39"/>
    </row>
    <row r="67" spans="1:5" ht="15.5">
      <c r="A67" s="38" t="s">
        <v>58</v>
      </c>
      <c r="B67" s="36">
        <v>7.6999999999999999E-2</v>
      </c>
      <c r="C67" s="36">
        <f t="shared" si="1"/>
        <v>4.4682080924855487</v>
      </c>
      <c r="D67" s="39">
        <f t="shared" ref="D67" si="2">AVERAGE(C67:C70)</f>
        <v>4.4248554913294793</v>
      </c>
      <c r="E67" s="39">
        <f t="shared" ref="E67" si="3">STDEV(C67:C70)</f>
        <v>0.66641324106055011</v>
      </c>
    </row>
    <row r="68" spans="1:5" ht="15.5">
      <c r="A68" s="38"/>
      <c r="B68" s="36">
        <v>9.0999999999999998E-2</v>
      </c>
      <c r="C68" s="36">
        <f t="shared" si="1"/>
        <v>5.2774566473988438</v>
      </c>
      <c r="D68" s="39"/>
      <c r="E68" s="39"/>
    </row>
    <row r="69" spans="1:5" ht="15.5">
      <c r="A69" s="38"/>
      <c r="B69" s="36">
        <v>6.3E-2</v>
      </c>
      <c r="C69" s="36">
        <f t="shared" si="1"/>
        <v>3.6589595375722541</v>
      </c>
      <c r="D69" s="39"/>
      <c r="E69" s="39"/>
    </row>
    <row r="70" spans="1:5" ht="15.5">
      <c r="A70" s="38"/>
      <c r="B70" s="36">
        <v>7.3999999999999996E-2</v>
      </c>
      <c r="C70" s="36">
        <f t="shared" si="1"/>
        <v>4.294797687861271</v>
      </c>
      <c r="D70" s="39"/>
      <c r="E70" s="39"/>
    </row>
    <row r="71" spans="1:5" ht="15.5">
      <c r="A71" s="38" t="s">
        <v>59</v>
      </c>
      <c r="B71" s="37">
        <v>0.04</v>
      </c>
      <c r="C71" s="36">
        <f t="shared" si="1"/>
        <v>2.3294797687861273</v>
      </c>
      <c r="D71" s="39">
        <f t="shared" ref="D71" si="4">AVERAGE(C71:C74)</f>
        <v>2.2427745664739884</v>
      </c>
      <c r="E71" s="39">
        <f t="shared" ref="E71" si="5">STDEV(C71:C74)</f>
        <v>0.15293360179564108</v>
      </c>
    </row>
    <row r="72" spans="1:5" ht="15.5">
      <c r="A72" s="38"/>
      <c r="B72" s="36">
        <v>3.5000000000000003E-2</v>
      </c>
      <c r="C72" s="36">
        <f t="shared" si="1"/>
        <v>2.0404624277456649</v>
      </c>
      <c r="D72" s="39"/>
      <c r="E72" s="39"/>
    </row>
    <row r="73" spans="1:5" ht="15.5">
      <c r="A73" s="38"/>
      <c r="B73" s="36">
        <v>3.7999999999999999E-2</v>
      </c>
      <c r="C73" s="36">
        <f t="shared" si="1"/>
        <v>2.2138728323699421</v>
      </c>
      <c r="D73" s="39"/>
      <c r="E73" s="39"/>
    </row>
    <row r="74" spans="1:5" ht="15.5">
      <c r="A74" s="38"/>
      <c r="B74" s="36">
        <v>4.1000000000000002E-2</v>
      </c>
      <c r="C74" s="36">
        <f t="shared" si="1"/>
        <v>2.3872832369942198</v>
      </c>
      <c r="D74" s="39"/>
      <c r="E74" s="39"/>
    </row>
    <row r="75" spans="1:5" ht="15.5">
      <c r="A75" s="38" t="s">
        <v>60</v>
      </c>
      <c r="B75" s="36">
        <v>5.3999999999999999E-2</v>
      </c>
      <c r="C75" s="36">
        <f t="shared" si="1"/>
        <v>3.1387283236994223</v>
      </c>
      <c r="D75" s="39">
        <f t="shared" ref="D75" si="6">AVERAGE(C75:C78)</f>
        <v>2.2283236994219653</v>
      </c>
      <c r="E75" s="39">
        <f t="shared" ref="E75" si="7">STDEV(C75:C78)</f>
        <v>0.71479467443350964</v>
      </c>
    </row>
    <row r="76" spans="1:5" ht="15.5">
      <c r="A76" s="38"/>
      <c r="B76" s="36">
        <v>2.5000000000000001E-2</v>
      </c>
      <c r="C76" s="36">
        <f t="shared" si="1"/>
        <v>1.4624277456647401</v>
      </c>
      <c r="D76" s="39"/>
      <c r="E76" s="39"/>
    </row>
    <row r="77" spans="1:5" ht="15.5">
      <c r="A77" s="38"/>
      <c r="B77" s="36">
        <v>3.3000000000000002E-2</v>
      </c>
      <c r="C77" s="36">
        <f t="shared" si="1"/>
        <v>1.92485549132948</v>
      </c>
      <c r="D77" s="39"/>
      <c r="E77" s="39"/>
    </row>
    <row r="78" spans="1:5" ht="15.5">
      <c r="A78" s="38"/>
      <c r="B78" s="36">
        <v>4.1000000000000002E-2</v>
      </c>
      <c r="C78" s="36">
        <f t="shared" si="1"/>
        <v>2.3872832369942198</v>
      </c>
      <c r="D78" s="39"/>
      <c r="E78" s="39"/>
    </row>
  </sheetData>
  <mergeCells count="34">
    <mergeCell ref="K2:K5"/>
    <mergeCell ref="J6:J9"/>
    <mergeCell ref="K6:K9"/>
    <mergeCell ref="F44:F46"/>
    <mergeCell ref="P2:P5"/>
    <mergeCell ref="Q2:Q5"/>
    <mergeCell ref="P6:P9"/>
    <mergeCell ref="Q6:Q9"/>
    <mergeCell ref="M2:M5"/>
    <mergeCell ref="M6:M9"/>
    <mergeCell ref="N2:N5"/>
    <mergeCell ref="N6:N9"/>
    <mergeCell ref="G2:G5"/>
    <mergeCell ref="G6:G9"/>
    <mergeCell ref="G10:I10"/>
    <mergeCell ref="G16:I16"/>
    <mergeCell ref="L10:N10"/>
    <mergeCell ref="L16:N16"/>
    <mergeCell ref="J2:J5"/>
    <mergeCell ref="A54:B54"/>
    <mergeCell ref="A63:A66"/>
    <mergeCell ref="D63:D66"/>
    <mergeCell ref="E63:E66"/>
    <mergeCell ref="E44:E46"/>
    <mergeCell ref="A75:A78"/>
    <mergeCell ref="D75:D78"/>
    <mergeCell ref="E75:E78"/>
    <mergeCell ref="A61:E61"/>
    <mergeCell ref="A67:A70"/>
    <mergeCell ref="D67:D70"/>
    <mergeCell ref="E67:E70"/>
    <mergeCell ref="A71:A74"/>
    <mergeCell ref="D71:D74"/>
    <mergeCell ref="E71:E74"/>
  </mergeCells>
  <phoneticPr fontId="3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N2-CO2</vt:lpstr>
      <vt:lpstr>oganics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2020-09-23T16:21:34Z</dcterms:modified>
</cp:coreProperties>
</file>