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450" yWindow="405" windowWidth="14805" windowHeight="8010"/>
  </bookViews>
  <sheets>
    <sheet name="PC" sheetId="2" r:id="rId1"/>
  </sheets>
  <calcPr calcId="162913"/>
</workbook>
</file>

<file path=xl/calcChain.xml><?xml version="1.0" encoding="utf-8"?>
<calcChain xmlns="http://schemas.openxmlformats.org/spreadsheetml/2006/main">
  <c r="G18" i="2" l="1"/>
  <c r="I18" i="2" s="1"/>
  <c r="G36" i="2" l="1"/>
  <c r="I36" i="2" s="1"/>
  <c r="L40" i="2"/>
  <c r="G40" i="2"/>
  <c r="I40" i="2" s="1"/>
  <c r="L22" i="2" l="1"/>
  <c r="G22" i="2"/>
  <c r="I22" i="2" s="1"/>
  <c r="L114" i="2"/>
  <c r="G114" i="2"/>
  <c r="I114" i="2" s="1"/>
  <c r="L113" i="2"/>
  <c r="G113" i="2"/>
  <c r="I113" i="2" s="1"/>
  <c r="L112" i="2"/>
  <c r="G112" i="2"/>
  <c r="I112" i="2" s="1"/>
  <c r="G111" i="2"/>
  <c r="I111" i="2" s="1"/>
  <c r="G110" i="2"/>
  <c r="I110" i="2" s="1"/>
  <c r="G109" i="2"/>
  <c r="I109" i="2" s="1"/>
  <c r="G28" i="2"/>
  <c r="I28" i="2" s="1"/>
  <c r="L32" i="2"/>
  <c r="G32" i="2"/>
  <c r="I32" i="2" s="1"/>
  <c r="O114" i="2" l="1"/>
  <c r="R114" i="2" s="1"/>
  <c r="O113" i="2"/>
  <c r="R113" i="2" s="1"/>
  <c r="O112" i="2"/>
  <c r="P112" i="2" s="1"/>
  <c r="J109" i="2"/>
  <c r="L109" i="2"/>
  <c r="M112" i="2"/>
  <c r="N112" i="2"/>
  <c r="L107" i="2"/>
  <c r="G107" i="2"/>
  <c r="I107" i="2" s="1"/>
  <c r="L106" i="2"/>
  <c r="G106" i="2"/>
  <c r="L105" i="2"/>
  <c r="G105" i="2"/>
  <c r="I105" i="2" s="1"/>
  <c r="G104" i="2"/>
  <c r="I104" i="2" s="1"/>
  <c r="G103" i="2"/>
  <c r="I103" i="2" s="1"/>
  <c r="G102" i="2"/>
  <c r="I102" i="2" s="1"/>
  <c r="L93" i="2"/>
  <c r="G93" i="2"/>
  <c r="I93" i="2" s="1"/>
  <c r="L92" i="2"/>
  <c r="G92" i="2"/>
  <c r="I92" i="2" s="1"/>
  <c r="L91" i="2"/>
  <c r="G91" i="2"/>
  <c r="I91" i="2" s="1"/>
  <c r="G90" i="2"/>
  <c r="I90" i="2" s="1"/>
  <c r="G89" i="2"/>
  <c r="I89" i="2" s="1"/>
  <c r="G88" i="2"/>
  <c r="I88" i="2" s="1"/>
  <c r="L100" i="2"/>
  <c r="G100" i="2"/>
  <c r="I100" i="2" s="1"/>
  <c r="L99" i="2"/>
  <c r="G99" i="2"/>
  <c r="L98" i="2"/>
  <c r="G98" i="2"/>
  <c r="I98" i="2" s="1"/>
  <c r="G97" i="2"/>
  <c r="I97" i="2" s="1"/>
  <c r="G96" i="2"/>
  <c r="I96" i="2" s="1"/>
  <c r="G95" i="2"/>
  <c r="I95" i="2" s="1"/>
  <c r="L86" i="2"/>
  <c r="G86" i="2"/>
  <c r="I86" i="2" s="1"/>
  <c r="L85" i="2"/>
  <c r="G85" i="2"/>
  <c r="L84" i="2"/>
  <c r="G84" i="2"/>
  <c r="I84" i="2" s="1"/>
  <c r="G83" i="2"/>
  <c r="I83" i="2" s="1"/>
  <c r="G82" i="2"/>
  <c r="I82" i="2" s="1"/>
  <c r="G81" i="2"/>
  <c r="I81" i="2" s="1"/>
  <c r="G60" i="2"/>
  <c r="I60" i="2" s="1"/>
  <c r="L63" i="2"/>
  <c r="G63" i="2"/>
  <c r="I63" i="2" s="1"/>
  <c r="L79" i="2"/>
  <c r="G79" i="2"/>
  <c r="L78" i="2"/>
  <c r="G78" i="2"/>
  <c r="L77" i="2"/>
  <c r="G77" i="2"/>
  <c r="I77" i="2" s="1"/>
  <c r="G76" i="2"/>
  <c r="I76" i="2" s="1"/>
  <c r="G75" i="2"/>
  <c r="I75" i="2" s="1"/>
  <c r="G74" i="2"/>
  <c r="I74" i="2" s="1"/>
  <c r="L72" i="2"/>
  <c r="G72" i="2"/>
  <c r="I72" i="2" s="1"/>
  <c r="L71" i="2"/>
  <c r="G71" i="2"/>
  <c r="I71" i="2" s="1"/>
  <c r="L70" i="2"/>
  <c r="G70" i="2"/>
  <c r="I70" i="2" s="1"/>
  <c r="G69" i="2"/>
  <c r="I69" i="2" s="1"/>
  <c r="G68" i="2"/>
  <c r="I68" i="2" s="1"/>
  <c r="G67" i="2"/>
  <c r="I67" i="2" s="1"/>
  <c r="L33" i="2"/>
  <c r="G33" i="2"/>
  <c r="I33" i="2" s="1"/>
  <c r="L31" i="2"/>
  <c r="G31" i="2"/>
  <c r="I31" i="2" s="1"/>
  <c r="L30" i="2"/>
  <c r="G30" i="2"/>
  <c r="I30" i="2" s="1"/>
  <c r="G29" i="2"/>
  <c r="I29" i="2" s="1"/>
  <c r="G27" i="2"/>
  <c r="I27" i="2" s="1"/>
  <c r="G26" i="2"/>
  <c r="I26" i="2" s="1"/>
  <c r="L65" i="2"/>
  <c r="G65" i="2"/>
  <c r="I65" i="2" s="1"/>
  <c r="L64" i="2"/>
  <c r="G64" i="2"/>
  <c r="I64" i="2" s="1"/>
  <c r="L62" i="2"/>
  <c r="G62" i="2"/>
  <c r="I62" i="2" s="1"/>
  <c r="G61" i="2"/>
  <c r="I61" i="2" s="1"/>
  <c r="G59" i="2"/>
  <c r="I59" i="2" s="1"/>
  <c r="G58" i="2"/>
  <c r="I58" i="2" s="1"/>
  <c r="L56" i="2"/>
  <c r="G56" i="2"/>
  <c r="I56" i="2" s="1"/>
  <c r="L55" i="2"/>
  <c r="G55" i="2"/>
  <c r="I55" i="2" s="1"/>
  <c r="L54" i="2"/>
  <c r="G54" i="2"/>
  <c r="I54" i="2" s="1"/>
  <c r="G53" i="2"/>
  <c r="I53" i="2" s="1"/>
  <c r="G52" i="2"/>
  <c r="I52" i="2" s="1"/>
  <c r="G51" i="2"/>
  <c r="I51" i="2" s="1"/>
  <c r="L49" i="2"/>
  <c r="G49" i="2"/>
  <c r="I49" i="2" s="1"/>
  <c r="L48" i="2"/>
  <c r="G48" i="2"/>
  <c r="I48" i="2" s="1"/>
  <c r="L47" i="2"/>
  <c r="G47" i="2"/>
  <c r="I47" i="2" s="1"/>
  <c r="G46" i="2"/>
  <c r="I46" i="2" s="1"/>
  <c r="G45" i="2"/>
  <c r="I45" i="2" s="1"/>
  <c r="G44" i="2"/>
  <c r="I44" i="2" s="1"/>
  <c r="L42" i="2"/>
  <c r="G42" i="2"/>
  <c r="I42" i="2" s="1"/>
  <c r="L41" i="2"/>
  <c r="G41" i="2"/>
  <c r="I41" i="2" s="1"/>
  <c r="L39" i="2"/>
  <c r="G39" i="2"/>
  <c r="I39" i="2" s="1"/>
  <c r="G38" i="2"/>
  <c r="I38" i="2" s="1"/>
  <c r="G37" i="2"/>
  <c r="I37" i="2" s="1"/>
  <c r="G35" i="2"/>
  <c r="I35" i="2" s="1"/>
  <c r="L24" i="2"/>
  <c r="G24" i="2"/>
  <c r="I24" i="2" s="1"/>
  <c r="L23" i="2"/>
  <c r="G23" i="2"/>
  <c r="I23" i="2" s="1"/>
  <c r="L21" i="2"/>
  <c r="N21" i="2" s="1"/>
  <c r="G21" i="2"/>
  <c r="I21" i="2" s="1"/>
  <c r="G20" i="2"/>
  <c r="I20" i="2" s="1"/>
  <c r="G19" i="2"/>
  <c r="I19" i="2" s="1"/>
  <c r="G17" i="2"/>
  <c r="I17" i="2" s="1"/>
  <c r="L15" i="2"/>
  <c r="G15" i="2"/>
  <c r="I15" i="2" s="1"/>
  <c r="L14" i="2"/>
  <c r="G14" i="2"/>
  <c r="I14" i="2" s="1"/>
  <c r="L13" i="2"/>
  <c r="G13" i="2"/>
  <c r="I13" i="2" s="1"/>
  <c r="G12" i="2"/>
  <c r="I12" i="2" s="1"/>
  <c r="G11" i="2"/>
  <c r="I11" i="2" s="1"/>
  <c r="G10" i="2"/>
  <c r="I10" i="2" s="1"/>
  <c r="L8" i="2"/>
  <c r="G8" i="2"/>
  <c r="L7" i="2"/>
  <c r="G7" i="2"/>
  <c r="L6" i="2"/>
  <c r="N6" i="2" s="1"/>
  <c r="G6" i="2"/>
  <c r="G5" i="2"/>
  <c r="G4" i="2"/>
  <c r="G3" i="2"/>
  <c r="I3" i="2" s="1"/>
  <c r="L3" i="2" s="1"/>
  <c r="M39" i="2" l="1"/>
  <c r="N39" i="2"/>
  <c r="O107" i="2"/>
  <c r="M21" i="2"/>
  <c r="O92" i="2"/>
  <c r="O106" i="2"/>
  <c r="R106" i="2" s="1"/>
  <c r="R107" i="2"/>
  <c r="N62" i="2"/>
  <c r="M62" i="2"/>
  <c r="M84" i="2"/>
  <c r="O93" i="2"/>
  <c r="R93" i="2" s="1"/>
  <c r="M30" i="2"/>
  <c r="N30" i="2"/>
  <c r="O100" i="2"/>
  <c r="R100" i="2" s="1"/>
  <c r="Q112" i="2"/>
  <c r="R112" i="2"/>
  <c r="T112" i="2" s="1"/>
  <c r="L58" i="2"/>
  <c r="J58" i="2"/>
  <c r="O105" i="2"/>
  <c r="J102" i="2"/>
  <c r="L102" i="2"/>
  <c r="M105" i="2"/>
  <c r="N105" i="2"/>
  <c r="I106" i="2"/>
  <c r="N70" i="2"/>
  <c r="N91" i="2"/>
  <c r="N84" i="2"/>
  <c r="R92" i="2"/>
  <c r="M70" i="2"/>
  <c r="L88" i="2"/>
  <c r="J88" i="2"/>
  <c r="O91" i="2"/>
  <c r="M91" i="2"/>
  <c r="N13" i="2"/>
  <c r="O86" i="2"/>
  <c r="R86" i="2" s="1"/>
  <c r="O98" i="2"/>
  <c r="M98" i="2"/>
  <c r="O99" i="2"/>
  <c r="R99" i="2" s="1"/>
  <c r="N98" i="2"/>
  <c r="L95" i="2"/>
  <c r="J95" i="2"/>
  <c r="I99" i="2"/>
  <c r="O84" i="2"/>
  <c r="R84" i="2" s="1"/>
  <c r="O85" i="2"/>
  <c r="R85" i="2" s="1"/>
  <c r="L81" i="2"/>
  <c r="J81" i="2"/>
  <c r="I85" i="2"/>
  <c r="O65" i="2"/>
  <c r="R65" i="2" s="1"/>
  <c r="O79" i="2"/>
  <c r="R79" i="2" s="1"/>
  <c r="O78" i="2"/>
  <c r="R78" i="2" s="1"/>
  <c r="O49" i="2"/>
  <c r="R49" i="2" s="1"/>
  <c r="L74" i="2"/>
  <c r="J74" i="2"/>
  <c r="I78" i="2"/>
  <c r="O77" i="2"/>
  <c r="R77" i="2" s="1"/>
  <c r="I79" i="2"/>
  <c r="O72" i="2"/>
  <c r="R72" i="2" s="1"/>
  <c r="L67" i="2"/>
  <c r="O14" i="2"/>
  <c r="R14" i="2" s="1"/>
  <c r="O71" i="2"/>
  <c r="R71" i="2" s="1"/>
  <c r="N47" i="2"/>
  <c r="O7" i="2"/>
  <c r="R7" i="2" s="1"/>
  <c r="O70" i="2"/>
  <c r="R70" i="2" s="1"/>
  <c r="J67" i="2"/>
  <c r="O21" i="2"/>
  <c r="R21" i="2" s="1"/>
  <c r="O24" i="2"/>
  <c r="R24" i="2" s="1"/>
  <c r="O56" i="2"/>
  <c r="R56" i="2" s="1"/>
  <c r="O33" i="2"/>
  <c r="R33" i="2" s="1"/>
  <c r="O31" i="2"/>
  <c r="R31" i="2" s="1"/>
  <c r="O48" i="2"/>
  <c r="R48" i="2" s="1"/>
  <c r="O41" i="2"/>
  <c r="R41" i="2" s="1"/>
  <c r="O54" i="2"/>
  <c r="R54" i="2" s="1"/>
  <c r="O47" i="2"/>
  <c r="O30" i="2"/>
  <c r="R30" i="2" s="1"/>
  <c r="O39" i="2"/>
  <c r="O42" i="2"/>
  <c r="R42" i="2" s="1"/>
  <c r="O55" i="2"/>
  <c r="R55" i="2" s="1"/>
  <c r="O62" i="2"/>
  <c r="O64" i="2"/>
  <c r="R64" i="2" s="1"/>
  <c r="O8" i="2"/>
  <c r="R8" i="2" s="1"/>
  <c r="O13" i="2"/>
  <c r="O15" i="2"/>
  <c r="R15" i="2" s="1"/>
  <c r="L26" i="2"/>
  <c r="J26" i="2"/>
  <c r="O23" i="2"/>
  <c r="R23" i="2" s="1"/>
  <c r="L51" i="2"/>
  <c r="J51" i="2"/>
  <c r="M54" i="2"/>
  <c r="N54" i="2"/>
  <c r="L44" i="2"/>
  <c r="J44" i="2"/>
  <c r="M47" i="2"/>
  <c r="L35" i="2"/>
  <c r="J35" i="2"/>
  <c r="L17" i="2"/>
  <c r="J17" i="2"/>
  <c r="L10" i="2"/>
  <c r="J10" i="2"/>
  <c r="M13" i="2"/>
  <c r="O6" i="2"/>
  <c r="P6" i="2" s="1"/>
  <c r="M6" i="2"/>
  <c r="J3" i="2"/>
  <c r="I6" i="2"/>
  <c r="Q105" i="2" l="1"/>
  <c r="S112" i="2"/>
  <c r="R105" i="2"/>
  <c r="S105" i="2" s="1"/>
  <c r="P105" i="2"/>
  <c r="Q98" i="2"/>
  <c r="Q91" i="2"/>
  <c r="P91" i="2"/>
  <c r="R91" i="2"/>
  <c r="P98" i="2"/>
  <c r="R98" i="2"/>
  <c r="T98" i="2" s="1"/>
  <c r="Q84" i="2"/>
  <c r="P84" i="2"/>
  <c r="T84" i="2"/>
  <c r="S84" i="2"/>
  <c r="S77" i="2"/>
  <c r="T77" i="2"/>
  <c r="Q77" i="2"/>
  <c r="P77" i="2"/>
  <c r="Q70" i="2"/>
  <c r="P70" i="2"/>
  <c r="P62" i="2"/>
  <c r="R62" i="2"/>
  <c r="T62" i="2" s="1"/>
  <c r="Q13" i="2"/>
  <c r="Q47" i="2"/>
  <c r="T70" i="2"/>
  <c r="S70" i="2"/>
  <c r="P13" i="2"/>
  <c r="R13" i="2"/>
  <c r="T13" i="2" s="1"/>
  <c r="Q21" i="2"/>
  <c r="P21" i="2"/>
  <c r="Q39" i="2"/>
  <c r="Q30" i="2"/>
  <c r="Q54" i="2"/>
  <c r="P54" i="2"/>
  <c r="P47" i="2"/>
  <c r="R47" i="2"/>
  <c r="T47" i="2" s="1"/>
  <c r="P39" i="2"/>
  <c r="R39" i="2"/>
  <c r="S39" i="2" s="1"/>
  <c r="P30" i="2"/>
  <c r="Q62" i="2"/>
  <c r="T30" i="2"/>
  <c r="S30" i="2"/>
  <c r="T54" i="2"/>
  <c r="S54" i="2"/>
  <c r="S21" i="2"/>
  <c r="T21" i="2"/>
  <c r="R6" i="2"/>
  <c r="T6" i="2" s="1"/>
  <c r="Q6" i="2"/>
  <c r="T105" i="2" l="1"/>
  <c r="S47" i="2"/>
  <c r="T91" i="2"/>
  <c r="S91" i="2"/>
  <c r="S98" i="2"/>
  <c r="T39" i="2"/>
  <c r="S13" i="2"/>
  <c r="S62" i="2"/>
  <c r="S6" i="2"/>
</calcChain>
</file>

<file path=xl/sharedStrings.xml><?xml version="1.0" encoding="utf-8"?>
<sst xmlns="http://schemas.openxmlformats.org/spreadsheetml/2006/main" count="139" uniqueCount="44">
  <si>
    <t>Pure water</t>
    <phoneticPr fontId="4" type="noConversion"/>
  </si>
  <si>
    <t>Rejection</t>
    <phoneticPr fontId="4" type="noConversion"/>
  </si>
  <si>
    <r>
      <t>B</t>
    </r>
    <r>
      <rPr>
        <b/>
        <i/>
        <vertAlign val="subscript"/>
        <sz val="11"/>
        <color theme="6" tint="-0.499984740745262"/>
        <rFont val="Arial"/>
        <family val="2"/>
      </rPr>
      <t>NaCl</t>
    </r>
    <phoneticPr fontId="4" type="noConversion"/>
  </si>
  <si>
    <r>
      <t>A/B</t>
    </r>
    <r>
      <rPr>
        <b/>
        <i/>
        <vertAlign val="subscript"/>
        <sz val="11"/>
        <color theme="6" tint="-0.499984740745262"/>
        <rFont val="Arial"/>
        <family val="2"/>
      </rPr>
      <t>NaCl</t>
    </r>
    <phoneticPr fontId="4" type="noConversion"/>
  </si>
  <si>
    <t xml:space="preserve"> </t>
    <phoneticPr fontId="4" type="noConversion"/>
  </si>
  <si>
    <t>Membrane</t>
    <phoneticPr fontId="4" type="noConversion"/>
  </si>
  <si>
    <t>Items</t>
    <phoneticPr fontId="4" type="noConversion"/>
  </si>
  <si>
    <t>Beaker</t>
    <phoneticPr fontId="4" type="noConversion"/>
  </si>
  <si>
    <t>Weight</t>
    <phoneticPr fontId="4" type="noConversion"/>
  </si>
  <si>
    <t>Time</t>
    <phoneticPr fontId="4" type="noConversion"/>
  </si>
  <si>
    <t>Flux</t>
    <phoneticPr fontId="4" type="noConversion"/>
  </si>
  <si>
    <t>A</t>
    <phoneticPr fontId="4" type="noConversion"/>
  </si>
  <si>
    <t>Bulk</t>
    <phoneticPr fontId="4" type="noConversion"/>
  </si>
  <si>
    <t>Permeate</t>
    <phoneticPr fontId="4" type="noConversion"/>
  </si>
  <si>
    <t>R (A Eb)</t>
    <phoneticPr fontId="4" type="noConversion"/>
  </si>
  <si>
    <t>Average</t>
    <phoneticPr fontId="4" type="noConversion"/>
  </si>
  <si>
    <t>Eb</t>
    <phoneticPr fontId="4" type="noConversion"/>
  </si>
  <si>
    <t>NaCl     2000 ppm</t>
    <phoneticPr fontId="4" type="noConversion"/>
  </si>
  <si>
    <t>B</t>
    <phoneticPr fontId="2" type="noConversion"/>
  </si>
  <si>
    <t>A/B</t>
    <phoneticPr fontId="2" type="noConversion"/>
  </si>
  <si>
    <r>
      <t xml:space="preserve">PC            0.01 Mic        </t>
    </r>
    <r>
      <rPr>
        <b/>
        <sz val="12"/>
        <color theme="9"/>
        <rFont val="Arial"/>
        <family val="2"/>
      </rPr>
      <t>10 nm</t>
    </r>
    <phoneticPr fontId="4" type="noConversion"/>
  </si>
  <si>
    <r>
      <t xml:space="preserve">PC            0.05 Mic    </t>
    </r>
    <r>
      <rPr>
        <b/>
        <sz val="12"/>
        <color theme="9"/>
        <rFont val="Arial"/>
        <family val="2"/>
      </rPr>
      <t>50 nm</t>
    </r>
    <phoneticPr fontId="4" type="noConversion"/>
  </si>
  <si>
    <r>
      <t xml:space="preserve">PC            0.1 Mic      </t>
    </r>
    <r>
      <rPr>
        <b/>
        <sz val="12"/>
        <color theme="9"/>
        <rFont val="Arial"/>
        <family val="2"/>
      </rPr>
      <t>100 nm</t>
    </r>
    <phoneticPr fontId="4" type="noConversion"/>
  </si>
  <si>
    <r>
      <t xml:space="preserve">PC            0.03 Mic    </t>
    </r>
    <r>
      <rPr>
        <b/>
        <sz val="12"/>
        <color theme="9"/>
        <rFont val="Arial"/>
        <family val="2"/>
      </rPr>
      <t>30 nm</t>
    </r>
    <phoneticPr fontId="4" type="noConversion"/>
  </si>
  <si>
    <r>
      <t xml:space="preserve">PC            0.08 Mic      </t>
    </r>
    <r>
      <rPr>
        <b/>
        <sz val="12"/>
        <color theme="9"/>
        <rFont val="Arial"/>
        <family val="2"/>
      </rPr>
      <t>80 nm</t>
    </r>
    <phoneticPr fontId="4" type="noConversion"/>
  </si>
  <si>
    <r>
      <t xml:space="preserve">PC            0.2 Mic     </t>
    </r>
    <r>
      <rPr>
        <b/>
        <sz val="12"/>
        <color theme="9"/>
        <rFont val="Arial"/>
        <family val="2"/>
      </rPr>
      <t>200 nm</t>
    </r>
    <phoneticPr fontId="4" type="noConversion"/>
  </si>
  <si>
    <t>No.</t>
    <phoneticPr fontId="2" type="noConversion"/>
  </si>
  <si>
    <r>
      <t xml:space="preserve">PC            0.8 Mic    </t>
    </r>
    <r>
      <rPr>
        <b/>
        <sz val="12"/>
        <color theme="9"/>
        <rFont val="Arial"/>
        <family val="2"/>
      </rPr>
      <t>800 nm</t>
    </r>
    <phoneticPr fontId="4" type="noConversion"/>
  </si>
  <si>
    <r>
      <t xml:space="preserve">PC            0.2 Mic-hydropho   </t>
    </r>
    <r>
      <rPr>
        <b/>
        <sz val="12"/>
        <color theme="9"/>
        <rFont val="Arial"/>
        <family val="2"/>
      </rPr>
      <t>200 nm</t>
    </r>
    <phoneticPr fontId="4" type="noConversion"/>
  </si>
  <si>
    <r>
      <t xml:space="preserve">PES            0.03 Mic    </t>
    </r>
    <r>
      <rPr>
        <b/>
        <sz val="12"/>
        <color theme="0"/>
        <rFont val="DengXian"/>
        <family val="3"/>
        <charset val="134"/>
      </rPr>
      <t>条纹正</t>
    </r>
    <r>
      <rPr>
        <b/>
        <sz val="12"/>
        <color theme="0"/>
        <rFont val="Arial"/>
        <family val="2"/>
      </rPr>
      <t xml:space="preserve">              </t>
    </r>
    <r>
      <rPr>
        <b/>
        <sz val="12"/>
        <color theme="9"/>
        <rFont val="Arial"/>
        <family val="2"/>
      </rPr>
      <t>30 nm</t>
    </r>
    <phoneticPr fontId="4" type="noConversion"/>
  </si>
  <si>
    <r>
      <t xml:space="preserve">PES            0.03 Mic    </t>
    </r>
    <r>
      <rPr>
        <b/>
        <sz val="12"/>
        <color theme="0"/>
        <rFont val="DengXian"/>
        <family val="3"/>
        <charset val="134"/>
      </rPr>
      <t>条纹正-2</t>
    </r>
    <r>
      <rPr>
        <b/>
        <sz val="12"/>
        <color theme="0"/>
        <rFont val="Arial"/>
        <family val="2"/>
      </rPr>
      <t xml:space="preserve">              </t>
    </r>
    <r>
      <rPr>
        <b/>
        <sz val="12"/>
        <color theme="9"/>
        <rFont val="Arial"/>
        <family val="2"/>
      </rPr>
      <t>30 nm</t>
    </r>
    <phoneticPr fontId="4" type="noConversion"/>
  </si>
  <si>
    <t>9-2</t>
    <phoneticPr fontId="2" type="noConversion"/>
  </si>
  <si>
    <t xml:space="preserve">PSf        head     </t>
    <phoneticPr fontId="4" type="noConversion"/>
  </si>
  <si>
    <t>10</t>
    <phoneticPr fontId="2" type="noConversion"/>
  </si>
  <si>
    <t xml:space="preserve">PSf           tail-10.5min    </t>
    <phoneticPr fontId="4" type="noConversion"/>
  </si>
  <si>
    <t xml:space="preserve">PSf           middle-12min    </t>
    <phoneticPr fontId="4" type="noConversion"/>
  </si>
  <si>
    <t>Position</t>
    <phoneticPr fontId="2" type="noConversion"/>
  </si>
  <si>
    <t>③</t>
    <phoneticPr fontId="2" type="noConversion"/>
  </si>
  <si>
    <t>11</t>
    <phoneticPr fontId="2" type="noConversion"/>
  </si>
  <si>
    <t xml:space="preserve">hydrophilic PVDF 0.22 um    </t>
    <phoneticPr fontId="4" type="noConversion"/>
  </si>
  <si>
    <t>Origin</t>
    <phoneticPr fontId="4" type="noConversion"/>
  </si>
  <si>
    <t>On fiber</t>
    <phoneticPr fontId="2" type="noConversion"/>
  </si>
  <si>
    <t>+NW</t>
    <phoneticPr fontId="2" type="noConversion"/>
  </si>
  <si>
    <t>+NW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</si>
</sst>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76" formatCode="0.0"/>
    <numFmt numFmtId="177" formatCode="0.0%"/>
    <numFmt numFmtId="178" formatCode="0.00_);[Red]\(0.00\)"/>
  </numFmts>
  <fonts count="18">
    <font>
      <sz val="11"/>
      <color theme="1"/>
      <name val="宋体"/>
      <family val="2"/>
      <scheme val="minor"/>
    </font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2"/>
      <color theme="0"/>
      <name val="Arial"/>
      <family val="2"/>
    </font>
    <font>
      <sz val="9"/>
      <name val="宋体"/>
      <family val="2"/>
      <charset val="134"/>
      <scheme val="minor"/>
    </font>
    <font>
      <b/>
      <sz val="12"/>
      <name val="Arial"/>
      <family val="2"/>
    </font>
    <font>
      <b/>
      <sz val="12"/>
      <name val="DengXian"/>
      <family val="3"/>
      <charset val="134"/>
    </font>
    <font>
      <b/>
      <sz val="12"/>
      <color rgb="FF00B0F0"/>
      <name val="Arial"/>
      <family val="2"/>
    </font>
    <font>
      <b/>
      <sz val="12"/>
      <color theme="6" tint="-0.499984740745262"/>
      <name val="Arial"/>
      <family val="2"/>
    </font>
    <font>
      <b/>
      <i/>
      <sz val="11"/>
      <color theme="6" tint="-0.499984740745262"/>
      <name val="Arial"/>
      <family val="2"/>
    </font>
    <font>
      <b/>
      <i/>
      <vertAlign val="subscript"/>
      <sz val="11"/>
      <color theme="6" tint="-0.499984740745262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i/>
      <sz val="12"/>
      <color theme="0"/>
      <name val="Arial"/>
      <family val="2"/>
    </font>
    <font>
      <b/>
      <sz val="12"/>
      <color theme="9"/>
      <name val="Arial"/>
      <family val="2"/>
    </font>
    <font>
      <b/>
      <sz val="12"/>
      <color theme="0"/>
      <name val="DengXian"/>
      <family val="3"/>
      <charset val="134"/>
    </font>
    <font>
      <b/>
      <sz val="12"/>
      <color theme="0" tint="-0.499984740745262"/>
      <name val="Arial"/>
      <family val="2"/>
    </font>
    <font>
      <b/>
      <sz val="12"/>
      <color theme="0" tint="-0.3499862666707357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</fills>
  <borders count="10">
    <border>
      <left/>
      <right/>
      <top/>
      <bottom/>
      <diagonal/>
    </border>
    <border>
      <left style="medium">
        <color theme="1" tint="0.34998626667073579"/>
      </left>
      <right style="medium">
        <color theme="0"/>
      </right>
      <top style="medium">
        <color theme="1" tint="0.34998626667073579"/>
      </top>
      <bottom/>
      <diagonal/>
    </border>
    <border>
      <left/>
      <right/>
      <top style="medium">
        <color theme="1" tint="0.34998626667073579"/>
      </top>
      <bottom/>
      <diagonal/>
    </border>
    <border>
      <left/>
      <right style="medium">
        <color theme="1" tint="0.34998626667073579"/>
      </right>
      <top style="medium">
        <color theme="1" tint="0.34998626667073579"/>
      </top>
      <bottom/>
      <diagonal/>
    </border>
    <border>
      <left style="medium">
        <color theme="1" tint="0.34998626667073579"/>
      </left>
      <right style="medium">
        <color theme="0"/>
      </right>
      <top/>
      <bottom/>
      <diagonal/>
    </border>
    <border>
      <left/>
      <right style="medium">
        <color theme="1" tint="0.34998626667073579"/>
      </right>
      <top/>
      <bottom/>
      <diagonal/>
    </border>
    <border>
      <left style="medium">
        <color theme="1" tint="0.34998626667073579"/>
      </left>
      <right style="medium">
        <color theme="0"/>
      </right>
      <top/>
      <bottom style="medium">
        <color theme="1" tint="0.34998626667073579"/>
      </bottom>
      <diagonal/>
    </border>
    <border>
      <left/>
      <right/>
      <top/>
      <bottom style="medium">
        <color theme="1" tint="0.34998626667073579"/>
      </bottom>
      <diagonal/>
    </border>
    <border>
      <left/>
      <right style="medium">
        <color theme="1" tint="0.34998626667073579"/>
      </right>
      <top/>
      <bottom style="medium">
        <color theme="1" tint="0.34998626667073579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>
      <alignment vertical="center"/>
    </xf>
  </cellStyleXfs>
  <cellXfs count="76">
    <xf numFmtId="0" fontId="0" fillId="0" borderId="0" xfId="0"/>
    <xf numFmtId="0" fontId="5" fillId="0" borderId="2" xfId="0" applyFont="1" applyFill="1" applyBorder="1" applyAlignment="1">
      <alignment horizontal="center" vertical="center"/>
    </xf>
    <xf numFmtId="176" fontId="5" fillId="0" borderId="2" xfId="0" applyNumberFormat="1" applyFont="1" applyFill="1" applyBorder="1" applyAlignment="1">
      <alignment horizontal="center" vertical="center"/>
    </xf>
    <xf numFmtId="178" fontId="7" fillId="3" borderId="2" xfId="0" applyNumberFormat="1" applyFont="1" applyFill="1" applyBorder="1" applyAlignment="1">
      <alignment horizontal="center"/>
    </xf>
    <xf numFmtId="0" fontId="0" fillId="0" borderId="0" xfId="0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176" fontId="5" fillId="0" borderId="0" xfId="0" applyNumberFormat="1" applyFont="1" applyFill="1" applyBorder="1" applyAlignment="1">
      <alignment horizontal="center" vertical="center"/>
    </xf>
    <xf numFmtId="178" fontId="7" fillId="3" borderId="0" xfId="0" applyNumberFormat="1" applyFont="1" applyFill="1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178" fontId="5" fillId="3" borderId="0" xfId="0" applyNumberFormat="1" applyFont="1" applyFill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177" fontId="5" fillId="0" borderId="0" xfId="0" applyNumberFormat="1" applyFont="1" applyBorder="1" applyAlignment="1">
      <alignment horizontal="center" vertical="center"/>
    </xf>
    <xf numFmtId="178" fontId="12" fillId="0" borderId="0" xfId="0" applyNumberFormat="1" applyFont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176" fontId="5" fillId="0" borderId="7" xfId="0" applyNumberFormat="1" applyFont="1" applyFill="1" applyBorder="1" applyAlignment="1">
      <alignment horizontal="center" vertical="center"/>
    </xf>
    <xf numFmtId="178" fontId="5" fillId="3" borderId="7" xfId="0" applyNumberFormat="1" applyFont="1" applyFill="1" applyBorder="1" applyAlignment="1">
      <alignment horizontal="center"/>
    </xf>
    <xf numFmtId="0" fontId="5" fillId="0" borderId="7" xfId="0" applyFont="1" applyBorder="1" applyAlignment="1">
      <alignment horizontal="center" vertical="center"/>
    </xf>
    <xf numFmtId="177" fontId="5" fillId="0" borderId="7" xfId="0" applyNumberFormat="1" applyFont="1" applyBorder="1" applyAlignment="1">
      <alignment horizontal="center" vertical="center"/>
    </xf>
    <xf numFmtId="178" fontId="12" fillId="0" borderId="7" xfId="0" applyNumberFormat="1" applyFont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 shrinkToFit="1"/>
    </xf>
    <xf numFmtId="0" fontId="3" fillId="7" borderId="0" xfId="0" applyFont="1" applyFill="1" applyBorder="1" applyAlignment="1">
      <alignment horizontal="center" vertical="center"/>
    </xf>
    <xf numFmtId="0" fontId="3" fillId="5" borderId="0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178" fontId="13" fillId="5" borderId="0" xfId="0" applyNumberFormat="1" applyFont="1" applyFill="1" applyAlignment="1">
      <alignment horizontal="center" vertical="center"/>
    </xf>
    <xf numFmtId="0" fontId="11" fillId="0" borderId="0" xfId="0" applyFont="1"/>
    <xf numFmtId="177" fontId="16" fillId="0" borderId="0" xfId="0" applyNumberFormat="1" applyFont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176" fontId="17" fillId="0" borderId="7" xfId="0" applyNumberFormat="1" applyFont="1" applyFill="1" applyBorder="1" applyAlignment="1">
      <alignment horizontal="center" vertical="center"/>
    </xf>
    <xf numFmtId="178" fontId="17" fillId="3" borderId="7" xfId="0" applyNumberFormat="1" applyFont="1" applyFill="1" applyBorder="1" applyAlignment="1">
      <alignment horizontal="center"/>
    </xf>
    <xf numFmtId="0" fontId="17" fillId="0" borderId="7" xfId="0" applyFont="1" applyBorder="1" applyAlignment="1">
      <alignment horizontal="center" vertical="center"/>
    </xf>
    <xf numFmtId="177" fontId="17" fillId="0" borderId="7" xfId="0" applyNumberFormat="1" applyFont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176" fontId="17" fillId="0" borderId="0" xfId="0" applyNumberFormat="1" applyFont="1" applyFill="1" applyBorder="1" applyAlignment="1">
      <alignment horizontal="center" vertical="center"/>
    </xf>
    <xf numFmtId="178" fontId="17" fillId="3" borderId="0" xfId="0" applyNumberFormat="1" applyFont="1" applyFill="1" applyBorder="1" applyAlignment="1">
      <alignment horizontal="center"/>
    </xf>
    <xf numFmtId="177" fontId="17" fillId="0" borderId="0" xfId="0" applyNumberFormat="1" applyFont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176" fontId="17" fillId="0" borderId="2" xfId="0" applyNumberFormat="1" applyFont="1" applyFill="1" applyBorder="1" applyAlignment="1">
      <alignment horizontal="center" vertical="center"/>
    </xf>
    <xf numFmtId="178" fontId="17" fillId="3" borderId="2" xfId="0" applyNumberFormat="1" applyFont="1" applyFill="1" applyBorder="1" applyAlignment="1">
      <alignment horizontal="center"/>
    </xf>
    <xf numFmtId="178" fontId="5" fillId="3" borderId="9" xfId="0" applyNumberFormat="1" applyFont="1" applyFill="1" applyBorder="1" applyAlignment="1">
      <alignment horizontal="center"/>
    </xf>
    <xf numFmtId="49" fontId="3" fillId="7" borderId="0" xfId="0" applyNumberFormat="1" applyFont="1" applyFill="1" applyBorder="1" applyAlignment="1">
      <alignment horizontal="center" vertical="center"/>
    </xf>
    <xf numFmtId="49" fontId="0" fillId="0" borderId="0" xfId="0" applyNumberFormat="1"/>
    <xf numFmtId="49" fontId="5" fillId="0" borderId="2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49" fontId="5" fillId="0" borderId="7" xfId="0" applyNumberFormat="1" applyFont="1" applyFill="1" applyBorder="1" applyAlignment="1">
      <alignment horizontal="center" vertical="center"/>
    </xf>
    <xf numFmtId="49" fontId="17" fillId="0" borderId="0" xfId="0" applyNumberFormat="1" applyFont="1" applyFill="1" applyBorder="1" applyAlignment="1">
      <alignment horizontal="center" vertical="center"/>
    </xf>
    <xf numFmtId="49" fontId="17" fillId="0" borderId="7" xfId="0" applyNumberFormat="1" applyFont="1" applyFill="1" applyBorder="1" applyAlignment="1">
      <alignment horizontal="center" vertical="center"/>
    </xf>
    <xf numFmtId="49" fontId="17" fillId="0" borderId="2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center" vertical="center"/>
    </xf>
    <xf numFmtId="178" fontId="9" fillId="4" borderId="2" xfId="0" applyNumberFormat="1" applyFont="1" applyFill="1" applyBorder="1" applyAlignment="1">
      <alignment horizontal="center" vertical="center"/>
    </xf>
    <xf numFmtId="178" fontId="9" fillId="4" borderId="3" xfId="0" applyNumberFormat="1" applyFont="1" applyFill="1" applyBorder="1" applyAlignment="1">
      <alignment horizontal="center" vertical="center"/>
    </xf>
    <xf numFmtId="178" fontId="9" fillId="4" borderId="0" xfId="0" applyNumberFormat="1" applyFont="1" applyFill="1" applyBorder="1" applyAlignment="1">
      <alignment horizontal="center" vertical="center"/>
    </xf>
    <xf numFmtId="178" fontId="9" fillId="4" borderId="5" xfId="0" applyNumberFormat="1" applyFont="1" applyFill="1" applyBorder="1" applyAlignment="1">
      <alignment horizontal="center" vertical="center"/>
    </xf>
    <xf numFmtId="0" fontId="3" fillId="5" borderId="0" xfId="0" applyFont="1" applyFill="1" applyBorder="1" applyAlignment="1">
      <alignment horizontal="center" vertical="center" wrapText="1" shrinkToFit="1"/>
    </xf>
    <xf numFmtId="0" fontId="3" fillId="5" borderId="7" xfId="0" applyFont="1" applyFill="1" applyBorder="1" applyAlignment="1">
      <alignment horizontal="center" vertical="center" wrapText="1" shrinkToFit="1"/>
    </xf>
    <xf numFmtId="177" fontId="3" fillId="5" borderId="0" xfId="0" applyNumberFormat="1" applyFont="1" applyFill="1" applyBorder="1" applyAlignment="1">
      <alignment horizontal="center" vertical="center"/>
    </xf>
    <xf numFmtId="177" fontId="3" fillId="5" borderId="7" xfId="0" applyNumberFormat="1" applyFont="1" applyFill="1" applyBorder="1" applyAlignment="1">
      <alignment horizontal="center" vertical="center"/>
    </xf>
    <xf numFmtId="178" fontId="3" fillId="6" borderId="0" xfId="1" applyNumberFormat="1" applyFont="1" applyFill="1" applyBorder="1" applyAlignment="1">
      <alignment horizontal="center" vertical="center"/>
    </xf>
    <xf numFmtId="178" fontId="3" fillId="6" borderId="7" xfId="1" applyNumberFormat="1" applyFont="1" applyFill="1" applyBorder="1" applyAlignment="1">
      <alignment horizontal="center" vertical="center"/>
    </xf>
    <xf numFmtId="178" fontId="3" fillId="6" borderId="5" xfId="1" applyNumberFormat="1" applyFont="1" applyFill="1" applyBorder="1" applyAlignment="1">
      <alignment horizontal="center" vertical="center"/>
    </xf>
    <xf numFmtId="178" fontId="3" fillId="6" borderId="8" xfId="1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 shrinkToFit="1"/>
    </xf>
    <xf numFmtId="0" fontId="5" fillId="3" borderId="0" xfId="0" applyFont="1" applyFill="1" applyBorder="1" applyAlignment="1">
      <alignment horizontal="center" vertical="center" wrapText="1" shrinkToFit="1"/>
    </xf>
    <xf numFmtId="178" fontId="7" fillId="3" borderId="2" xfId="0" applyNumberFormat="1" applyFont="1" applyFill="1" applyBorder="1" applyAlignment="1">
      <alignment horizontal="center" vertical="center"/>
    </xf>
    <xf numFmtId="178" fontId="7" fillId="3" borderId="0" xfId="0" applyNumberFormat="1" applyFont="1" applyFill="1" applyBorder="1" applyAlignment="1">
      <alignment horizontal="center" vertical="center"/>
    </xf>
    <xf numFmtId="178" fontId="5" fillId="3" borderId="2" xfId="0" applyNumberFormat="1" applyFont="1" applyFill="1" applyBorder="1" applyAlignment="1">
      <alignment horizontal="center" vertical="center"/>
    </xf>
    <xf numFmtId="178" fontId="5" fillId="3" borderId="0" xfId="0" applyNumberFormat="1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8" fillId="4" borderId="0" xfId="0" applyFont="1" applyFill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49" fontId="11" fillId="0" borderId="5" xfId="0" applyNumberFormat="1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4"/>
  <sheetViews>
    <sheetView tabSelected="1" workbookViewId="0">
      <selection activeCell="H40" sqref="H40"/>
    </sheetView>
  </sheetViews>
  <sheetFormatPr defaultRowHeight="15.75"/>
  <cols>
    <col min="1" max="1" width="9.375" style="25" bestFit="1" customWidth="1"/>
    <col min="2" max="3" width="11.625" customWidth="1"/>
    <col min="8" max="8" width="10" style="42" bestFit="1" customWidth="1"/>
  </cols>
  <sheetData>
    <row r="1" spans="1:21" s="23" customFormat="1" ht="30" customHeight="1">
      <c r="A1" s="23" t="s">
        <v>26</v>
      </c>
      <c r="B1" s="19" t="s">
        <v>5</v>
      </c>
      <c r="C1" s="20" t="s">
        <v>6</v>
      </c>
      <c r="D1" s="21" t="s">
        <v>7</v>
      </c>
      <c r="E1" s="21" t="s">
        <v>8</v>
      </c>
      <c r="F1" s="21" t="s">
        <v>9</v>
      </c>
      <c r="G1" s="21" t="s">
        <v>10</v>
      </c>
      <c r="H1" s="41" t="s">
        <v>36</v>
      </c>
      <c r="I1" s="21" t="s">
        <v>11</v>
      </c>
      <c r="J1" s="22" t="s">
        <v>12</v>
      </c>
      <c r="K1" s="22" t="s">
        <v>13</v>
      </c>
      <c r="L1" s="22" t="s">
        <v>14</v>
      </c>
      <c r="M1" s="22" t="s">
        <v>15</v>
      </c>
      <c r="N1" s="22" t="s">
        <v>16</v>
      </c>
      <c r="O1" s="24" t="s">
        <v>18</v>
      </c>
      <c r="P1" s="22" t="s">
        <v>15</v>
      </c>
      <c r="Q1" s="22" t="s">
        <v>16</v>
      </c>
      <c r="R1" s="24" t="s">
        <v>19</v>
      </c>
      <c r="S1" s="22" t="s">
        <v>15</v>
      </c>
      <c r="T1" s="22" t="s">
        <v>16</v>
      </c>
    </row>
    <row r="2" spans="1:21" ht="16.5" thickBot="1"/>
    <row r="3" spans="1:21" s="4" customFormat="1" ht="15.75" customHeight="1">
      <c r="A3" s="74">
        <v>1</v>
      </c>
      <c r="B3" s="63" t="s">
        <v>20</v>
      </c>
      <c r="C3" s="66" t="s">
        <v>0</v>
      </c>
      <c r="D3" s="1">
        <v>17.5</v>
      </c>
      <c r="E3" s="1">
        <v>17.5</v>
      </c>
      <c r="F3" s="1">
        <v>840</v>
      </c>
      <c r="G3" s="2">
        <f>(E3-D3)*10/11.96/(F3/60)</f>
        <v>0</v>
      </c>
      <c r="H3" s="43"/>
      <c r="I3" s="3">
        <f>G3/15.5</f>
        <v>0</v>
      </c>
      <c r="J3" s="68">
        <f>AVERAGE(I3:I5)</f>
        <v>0</v>
      </c>
      <c r="K3" s="68"/>
      <c r="L3" s="70" t="e">
        <f>STDEV(I3:I5)</f>
        <v>#DIV/0!</v>
      </c>
      <c r="M3" s="72" t="s">
        <v>1</v>
      </c>
      <c r="N3" s="72"/>
      <c r="O3" s="51" t="s">
        <v>2</v>
      </c>
      <c r="P3" s="51"/>
      <c r="Q3" s="51"/>
      <c r="R3" s="51" t="s">
        <v>3</v>
      </c>
      <c r="S3" s="51"/>
      <c r="T3" s="52"/>
    </row>
    <row r="4" spans="1:21" s="4" customFormat="1">
      <c r="A4" s="74"/>
      <c r="B4" s="64"/>
      <c r="C4" s="67"/>
      <c r="D4" s="5">
        <v>17.5</v>
      </c>
      <c r="E4" s="5"/>
      <c r="F4" s="5"/>
      <c r="G4" s="6" t="e">
        <f t="shared" ref="G4:G8" si="0">(E4-D4)*10/11.96/(F4/60)</f>
        <v>#DIV/0!</v>
      </c>
      <c r="H4" s="44"/>
      <c r="I4" s="7"/>
      <c r="J4" s="69"/>
      <c r="K4" s="69"/>
      <c r="L4" s="71"/>
      <c r="M4" s="73"/>
      <c r="N4" s="73"/>
      <c r="O4" s="53"/>
      <c r="P4" s="53"/>
      <c r="Q4" s="53"/>
      <c r="R4" s="53"/>
      <c r="S4" s="53"/>
      <c r="T4" s="54"/>
    </row>
    <row r="5" spans="1:21" s="4" customFormat="1">
      <c r="A5" s="74"/>
      <c r="B5" s="64"/>
      <c r="C5" s="67"/>
      <c r="D5" s="5">
        <v>17.5</v>
      </c>
      <c r="E5" s="5"/>
      <c r="F5" s="5"/>
      <c r="G5" s="6" t="e">
        <f t="shared" si="0"/>
        <v>#DIV/0!</v>
      </c>
      <c r="H5" s="44"/>
      <c r="I5" s="7"/>
      <c r="J5" s="69"/>
      <c r="K5" s="69"/>
      <c r="L5" s="71"/>
      <c r="M5" s="73"/>
      <c r="N5" s="73"/>
      <c r="O5" s="53"/>
      <c r="P5" s="53"/>
      <c r="Q5" s="53"/>
      <c r="R5" s="53"/>
      <c r="S5" s="53"/>
      <c r="T5" s="54"/>
    </row>
    <row r="6" spans="1:21" s="4" customFormat="1">
      <c r="A6" s="74"/>
      <c r="B6" s="64"/>
      <c r="C6" s="55" t="s">
        <v>17</v>
      </c>
      <c r="D6" s="5">
        <v>17.5</v>
      </c>
      <c r="E6" s="8"/>
      <c r="F6" s="8"/>
      <c r="G6" s="6" t="e">
        <f>(E6-D6)*10/11.96/(F6/60)</f>
        <v>#DIV/0!</v>
      </c>
      <c r="H6" s="44"/>
      <c r="I6" s="9" t="e">
        <f>G6/15.5</f>
        <v>#DIV/0!</v>
      </c>
      <c r="J6" s="10"/>
      <c r="K6" s="10"/>
      <c r="L6" s="11" t="e">
        <f>(J6-K6)/J6</f>
        <v>#DIV/0!</v>
      </c>
      <c r="M6" s="57" t="e">
        <f>AVERAGE(L6:L8)</f>
        <v>#DIV/0!</v>
      </c>
      <c r="N6" s="57" t="e">
        <f>STDEV(L6:L8)</f>
        <v>#DIV/0!</v>
      </c>
      <c r="O6" s="12" t="e">
        <f>(1/L6-1)*G6</f>
        <v>#DIV/0!</v>
      </c>
      <c r="P6" s="59" t="e">
        <f>AVERAGE(O6:O8)</f>
        <v>#DIV/0!</v>
      </c>
      <c r="Q6" s="59" t="e">
        <f>STDEV(O6:O8)</f>
        <v>#DIV/0!</v>
      </c>
      <c r="R6" s="12" t="e">
        <f>I3/O6</f>
        <v>#DIV/0!</v>
      </c>
      <c r="S6" s="59" t="e">
        <f>AVERAGE(R6:R8)</f>
        <v>#DIV/0!</v>
      </c>
      <c r="T6" s="61" t="e">
        <f>STDEV(R6:R8)</f>
        <v>#DIV/0!</v>
      </c>
    </row>
    <row r="7" spans="1:21" s="4" customFormat="1">
      <c r="A7" s="74"/>
      <c r="B7" s="64"/>
      <c r="C7" s="55"/>
      <c r="D7" s="5">
        <v>17.5</v>
      </c>
      <c r="E7" s="5"/>
      <c r="F7" s="5"/>
      <c r="G7" s="6" t="e">
        <f t="shared" si="0"/>
        <v>#DIV/0!</v>
      </c>
      <c r="H7" s="44"/>
      <c r="I7" s="9"/>
      <c r="J7" s="10"/>
      <c r="K7" s="10"/>
      <c r="L7" s="11" t="e">
        <f>(J7-K7)/J7</f>
        <v>#DIV/0!</v>
      </c>
      <c r="M7" s="57"/>
      <c r="N7" s="57"/>
      <c r="O7" s="12" t="e">
        <f>(1/L7-1)*G7</f>
        <v>#DIV/0!</v>
      </c>
      <c r="P7" s="59"/>
      <c r="Q7" s="59"/>
      <c r="R7" s="12" t="e">
        <f t="shared" ref="R7:R8" si="1">I4/O7</f>
        <v>#DIV/0!</v>
      </c>
      <c r="S7" s="59"/>
      <c r="T7" s="61"/>
      <c r="U7" s="4" t="s">
        <v>4</v>
      </c>
    </row>
    <row r="8" spans="1:21" s="4" customFormat="1" ht="16.5" thickBot="1">
      <c r="A8" s="74"/>
      <c r="B8" s="65"/>
      <c r="C8" s="56"/>
      <c r="D8" s="13">
        <v>17.5</v>
      </c>
      <c r="E8" s="13"/>
      <c r="F8" s="13"/>
      <c r="G8" s="14" t="e">
        <f t="shared" si="0"/>
        <v>#DIV/0!</v>
      </c>
      <c r="H8" s="45"/>
      <c r="I8" s="15"/>
      <c r="J8" s="16"/>
      <c r="K8" s="16"/>
      <c r="L8" s="17" t="e">
        <f>(J8-K8)/J8</f>
        <v>#DIV/0!</v>
      </c>
      <c r="M8" s="58"/>
      <c r="N8" s="58"/>
      <c r="O8" s="18" t="e">
        <f>(1/L8-1)*G8</f>
        <v>#DIV/0!</v>
      </c>
      <c r="P8" s="60"/>
      <c r="Q8" s="60"/>
      <c r="R8" s="18" t="e">
        <f t="shared" si="1"/>
        <v>#DIV/0!</v>
      </c>
      <c r="S8" s="60"/>
      <c r="T8" s="62"/>
    </row>
    <row r="9" spans="1:21" ht="16.5" thickBot="1"/>
    <row r="10" spans="1:21" s="4" customFormat="1" ht="15.75" customHeight="1">
      <c r="A10" s="74">
        <v>2</v>
      </c>
      <c r="B10" s="63" t="s">
        <v>23</v>
      </c>
      <c r="C10" s="66" t="s">
        <v>0</v>
      </c>
      <c r="D10" s="1">
        <v>15.25</v>
      </c>
      <c r="E10" s="1">
        <v>21.8</v>
      </c>
      <c r="F10" s="1">
        <v>1020</v>
      </c>
      <c r="G10" s="2">
        <f>(E10-D10)*10/11.96/(F10/60)</f>
        <v>0.32215227228014948</v>
      </c>
      <c r="H10" s="43" t="s">
        <v>43</v>
      </c>
      <c r="I10" s="3">
        <f t="shared" ref="I10:I15" si="2">G10/15.5</f>
        <v>2.0784017566461258E-2</v>
      </c>
      <c r="J10" s="68">
        <f>AVERAGE(I10:I12)</f>
        <v>3.9101302404660178E-2</v>
      </c>
      <c r="K10" s="68"/>
      <c r="L10" s="70">
        <f>STDEV(I10:I12)</f>
        <v>1.6302007695344557E-2</v>
      </c>
      <c r="M10" s="72" t="s">
        <v>1</v>
      </c>
      <c r="N10" s="72"/>
      <c r="O10" s="51" t="s">
        <v>2</v>
      </c>
      <c r="P10" s="51"/>
      <c r="Q10" s="51"/>
      <c r="R10" s="51" t="s">
        <v>3</v>
      </c>
      <c r="S10" s="51"/>
      <c r="T10" s="52"/>
    </row>
    <row r="11" spans="1:21" s="4" customFormat="1">
      <c r="A11" s="74"/>
      <c r="B11" s="64"/>
      <c r="C11" s="67"/>
      <c r="D11" s="5">
        <v>17.5</v>
      </c>
      <c r="E11" s="5">
        <v>18.399999999999999</v>
      </c>
      <c r="F11" s="5">
        <v>56</v>
      </c>
      <c r="G11" s="6">
        <f t="shared" ref="G11:G12" si="3">(E11-D11)*10/11.96/(F11/60)</f>
        <v>0.8062589584328701</v>
      </c>
      <c r="H11" s="44"/>
      <c r="I11" s="7">
        <f t="shared" si="2"/>
        <v>5.2016706995669036E-2</v>
      </c>
      <c r="J11" s="69"/>
      <c r="K11" s="69"/>
      <c r="L11" s="71"/>
      <c r="M11" s="73"/>
      <c r="N11" s="73"/>
      <c r="O11" s="53"/>
      <c r="P11" s="53"/>
      <c r="Q11" s="53"/>
      <c r="R11" s="53"/>
      <c r="S11" s="53"/>
      <c r="T11" s="54"/>
    </row>
    <row r="12" spans="1:21" s="4" customFormat="1">
      <c r="A12" s="74"/>
      <c r="B12" s="64"/>
      <c r="C12" s="67"/>
      <c r="D12" s="5">
        <v>15.25</v>
      </c>
      <c r="E12" s="5">
        <v>18</v>
      </c>
      <c r="F12" s="5">
        <v>200</v>
      </c>
      <c r="G12" s="6">
        <f t="shared" si="3"/>
        <v>0.68979933110367886</v>
      </c>
      <c r="H12" s="44"/>
      <c r="I12" s="7">
        <f t="shared" si="2"/>
        <v>4.450318265185025E-2</v>
      </c>
      <c r="J12" s="69"/>
      <c r="K12" s="69"/>
      <c r="L12" s="71"/>
      <c r="M12" s="73"/>
      <c r="N12" s="73"/>
      <c r="O12" s="53"/>
      <c r="P12" s="53"/>
      <c r="Q12" s="53"/>
      <c r="R12" s="53"/>
      <c r="S12" s="53"/>
      <c r="T12" s="54"/>
    </row>
    <row r="13" spans="1:21" s="4" customFormat="1">
      <c r="A13" s="74"/>
      <c r="B13" s="64"/>
      <c r="C13" s="55" t="s">
        <v>17</v>
      </c>
      <c r="D13" s="5">
        <v>17.5</v>
      </c>
      <c r="E13" s="8">
        <v>21.1</v>
      </c>
      <c r="F13" s="8">
        <v>230</v>
      </c>
      <c r="G13" s="6">
        <f>(E13-D13)*10/11.96/(F13/60)</f>
        <v>0.78522611603897075</v>
      </c>
      <c r="H13" s="44"/>
      <c r="I13" s="9">
        <f t="shared" si="2"/>
        <v>5.0659749421869078E-2</v>
      </c>
      <c r="J13" s="10">
        <v>4000</v>
      </c>
      <c r="K13" s="10">
        <v>1340</v>
      </c>
      <c r="L13" s="11">
        <f>(J13-K13)/J13</f>
        <v>0.66500000000000004</v>
      </c>
      <c r="M13" s="57">
        <f>AVERAGE(L13:L15)</f>
        <v>0.60175821029021515</v>
      </c>
      <c r="N13" s="57">
        <f>STDEV(L13:L15)</f>
        <v>0.10890219643936098</v>
      </c>
      <c r="O13" s="12">
        <f>(1/L13-1)*G13</f>
        <v>0.39556503589933106</v>
      </c>
      <c r="P13" s="59">
        <f>AVERAGE(O13:O15)</f>
        <v>0.35468143242536326</v>
      </c>
      <c r="Q13" s="59">
        <f>STDEV(O13:O15)</f>
        <v>5.858830615472483E-2</v>
      </c>
      <c r="R13" s="12">
        <f>I10/O13</f>
        <v>5.2542605337218599E-2</v>
      </c>
      <c r="S13" s="59">
        <f>AVERAGE(R13:R15)</f>
        <v>0.11461990460518268</v>
      </c>
      <c r="T13" s="61">
        <f>STDEV(R13:R15)</f>
        <v>5.4525725633222791E-2</v>
      </c>
    </row>
    <row r="14" spans="1:21" s="4" customFormat="1">
      <c r="A14" s="74"/>
      <c r="B14" s="64"/>
      <c r="C14" s="55"/>
      <c r="D14" s="5">
        <v>15.25</v>
      </c>
      <c r="E14" s="5">
        <v>18.510000000000002</v>
      </c>
      <c r="F14" s="5">
        <v>217</v>
      </c>
      <c r="G14" s="6">
        <f t="shared" ref="G14:G15" si="4">(E14-D14)*10/11.96/(F14/60)</f>
        <v>0.75366428802613961</v>
      </c>
      <c r="H14" s="44"/>
      <c r="I14" s="9">
        <f t="shared" si="2"/>
        <v>4.8623502453299328E-2</v>
      </c>
      <c r="J14" s="10">
        <v>4164</v>
      </c>
      <c r="K14" s="10">
        <v>1398</v>
      </c>
      <c r="L14" s="11">
        <f>(J14-K14)/J14</f>
        <v>0.66426512968299711</v>
      </c>
      <c r="M14" s="57"/>
      <c r="N14" s="57"/>
      <c r="O14" s="12">
        <f>(1/L14-1)*G14</f>
        <v>0.38091926054249564</v>
      </c>
      <c r="P14" s="59"/>
      <c r="Q14" s="59"/>
      <c r="R14" s="12">
        <f t="shared" ref="R14:R15" si="5">I11/O14</f>
        <v>0.13655572816556494</v>
      </c>
      <c r="S14" s="59"/>
      <c r="T14" s="61"/>
      <c r="U14" s="4" t="s">
        <v>4</v>
      </c>
    </row>
    <row r="15" spans="1:21" s="4" customFormat="1" ht="16.5" thickBot="1">
      <c r="A15" s="74"/>
      <c r="B15" s="65"/>
      <c r="C15" s="56"/>
      <c r="D15" s="13">
        <v>15.25</v>
      </c>
      <c r="E15" s="13">
        <v>20.78</v>
      </c>
      <c r="F15" s="13">
        <v>1062</v>
      </c>
      <c r="G15" s="14">
        <f t="shared" si="4"/>
        <v>0.26122857736711835</v>
      </c>
      <c r="H15" s="45" t="s">
        <v>42</v>
      </c>
      <c r="I15" s="40">
        <f t="shared" si="2"/>
        <v>1.6853456604330217E-2</v>
      </c>
      <c r="J15" s="16">
        <v>4210</v>
      </c>
      <c r="K15" s="16">
        <v>2206</v>
      </c>
      <c r="L15" s="17">
        <f>(J15-K15)/J15</f>
        <v>0.47600950118764845</v>
      </c>
      <c r="M15" s="58"/>
      <c r="N15" s="58"/>
      <c r="O15" s="18">
        <f>(1/L15-1)*G15</f>
        <v>0.28756000083426303</v>
      </c>
      <c r="P15" s="60"/>
      <c r="Q15" s="60"/>
      <c r="R15" s="18">
        <f t="shared" si="5"/>
        <v>0.15476138031276448</v>
      </c>
      <c r="S15" s="60"/>
      <c r="T15" s="62"/>
    </row>
    <row r="16" spans="1:21" ht="16.5" thickBot="1"/>
    <row r="17" spans="1:21" s="4" customFormat="1" ht="15.75" customHeight="1">
      <c r="A17" s="74">
        <v>3</v>
      </c>
      <c r="B17" s="63" t="s">
        <v>21</v>
      </c>
      <c r="C17" s="66" t="s">
        <v>0</v>
      </c>
      <c r="D17" s="1">
        <v>17.8</v>
      </c>
      <c r="E17" s="1">
        <v>28.4</v>
      </c>
      <c r="F17" s="1">
        <v>273</v>
      </c>
      <c r="G17" s="2">
        <f>(E17-D17)*10/11.96/(F17/60)</f>
        <v>1.947884891028703</v>
      </c>
      <c r="H17" s="43"/>
      <c r="I17" s="3">
        <f t="shared" ref="I17:I24" si="6">G17/15.5</f>
        <v>0.12566999296959375</v>
      </c>
      <c r="J17" s="68">
        <f>AVERAGE(I17:I20)</f>
        <v>0.15798863079243505</v>
      </c>
      <c r="K17" s="68"/>
      <c r="L17" s="70">
        <f>STDEV(I17:I20)</f>
        <v>6.0915935724893552E-2</v>
      </c>
      <c r="M17" s="72" t="s">
        <v>1</v>
      </c>
      <c r="N17" s="72"/>
      <c r="O17" s="51" t="s">
        <v>2</v>
      </c>
      <c r="P17" s="51"/>
      <c r="Q17" s="51"/>
      <c r="R17" s="51" t="s">
        <v>3</v>
      </c>
      <c r="S17" s="51"/>
      <c r="T17" s="52"/>
    </row>
    <row r="18" spans="1:21" s="4" customFormat="1" ht="15.75" customHeight="1">
      <c r="A18" s="74"/>
      <c r="B18" s="64"/>
      <c r="C18" s="67"/>
      <c r="D18" s="5">
        <v>15.25</v>
      </c>
      <c r="E18" s="10">
        <v>17.02</v>
      </c>
      <c r="F18" s="10">
        <v>50</v>
      </c>
      <c r="G18" s="6">
        <f>(E18-D18)*10/11.96/(F18/60)</f>
        <v>1.7759197324414711</v>
      </c>
      <c r="H18" s="44"/>
      <c r="I18" s="7">
        <f t="shared" si="6"/>
        <v>0.11457546660912717</v>
      </c>
      <c r="J18" s="69"/>
      <c r="K18" s="69"/>
      <c r="L18" s="71"/>
      <c r="M18" s="73"/>
      <c r="N18" s="73"/>
      <c r="O18" s="53"/>
      <c r="P18" s="53"/>
      <c r="Q18" s="53"/>
      <c r="R18" s="53"/>
      <c r="S18" s="53"/>
      <c r="T18" s="54"/>
    </row>
    <row r="19" spans="1:21" s="4" customFormat="1">
      <c r="A19" s="74"/>
      <c r="B19" s="64"/>
      <c r="C19" s="67"/>
      <c r="D19" s="5">
        <v>17.8</v>
      </c>
      <c r="E19" s="5">
        <v>22.3</v>
      </c>
      <c r="F19" s="5">
        <v>101</v>
      </c>
      <c r="G19" s="6">
        <f t="shared" ref="G19:G20" si="7">(E19-D19)*10/11.96/(F19/60)</f>
        <v>2.235173350110931</v>
      </c>
      <c r="H19" s="44"/>
      <c r="I19" s="7">
        <f t="shared" si="6"/>
        <v>0.14420473226522135</v>
      </c>
      <c r="J19" s="69"/>
      <c r="K19" s="69"/>
      <c r="L19" s="71"/>
      <c r="M19" s="73"/>
      <c r="N19" s="73"/>
      <c r="O19" s="53"/>
      <c r="P19" s="53"/>
      <c r="Q19" s="53"/>
      <c r="R19" s="53"/>
      <c r="S19" s="53"/>
      <c r="T19" s="54"/>
    </row>
    <row r="20" spans="1:21" s="4" customFormat="1">
      <c r="A20" s="74"/>
      <c r="B20" s="64"/>
      <c r="C20" s="67"/>
      <c r="D20" s="32">
        <v>17.8</v>
      </c>
      <c r="E20" s="32">
        <v>20.399999999999999</v>
      </c>
      <c r="F20" s="32">
        <v>34</v>
      </c>
      <c r="G20" s="34">
        <f t="shared" si="7"/>
        <v>3.8363171355498689</v>
      </c>
      <c r="H20" s="46"/>
      <c r="I20" s="35">
        <f t="shared" si="6"/>
        <v>0.24750433132579799</v>
      </c>
      <c r="J20" s="69"/>
      <c r="K20" s="69"/>
      <c r="L20" s="71"/>
      <c r="M20" s="73"/>
      <c r="N20" s="73"/>
      <c r="O20" s="53"/>
      <c r="P20" s="53"/>
      <c r="Q20" s="53"/>
      <c r="R20" s="53"/>
      <c r="S20" s="53"/>
      <c r="T20" s="54"/>
    </row>
    <row r="21" spans="1:21" s="4" customFormat="1">
      <c r="A21" s="74"/>
      <c r="B21" s="64"/>
      <c r="C21" s="55" t="s">
        <v>17</v>
      </c>
      <c r="D21" s="5">
        <v>17.8</v>
      </c>
      <c r="E21" s="8">
        <v>22.3</v>
      </c>
      <c r="F21" s="8">
        <v>166</v>
      </c>
      <c r="G21" s="6">
        <f>(E21-D21)*10/11.96/(F21/60)</f>
        <v>1.3599548696458073</v>
      </c>
      <c r="H21" s="44"/>
      <c r="I21" s="9">
        <f t="shared" si="6"/>
        <v>8.773902384811659E-2</v>
      </c>
      <c r="J21" s="10">
        <v>3628</v>
      </c>
      <c r="K21" s="10">
        <v>1316</v>
      </c>
      <c r="L21" s="11">
        <f>(J21-K21)/J21</f>
        <v>0.63726571113561192</v>
      </c>
      <c r="M21" s="57">
        <f>AVERAGE(L21:L23)</f>
        <v>0.58126207109572736</v>
      </c>
      <c r="N21" s="57">
        <f>STDEV(L21:L23)</f>
        <v>7.249579994638905E-2</v>
      </c>
      <c r="O21" s="12">
        <f>(1/L21-1)*G21</f>
        <v>0.77409195867382452</v>
      </c>
      <c r="P21" s="59">
        <f>AVERAGE(O21:O24)</f>
        <v>5.3432967204192847</v>
      </c>
      <c r="Q21" s="59">
        <f>STDEV(O21:O24)</f>
        <v>6.7730209749167836</v>
      </c>
      <c r="R21" s="12">
        <f>I17/O21</f>
        <v>0.1623450438432299</v>
      </c>
      <c r="S21" s="59">
        <f>AVERAGE(R21:R24)</f>
        <v>8.2957310686338034E-2</v>
      </c>
      <c r="T21" s="61">
        <f>STDEV(R21:R24)</f>
        <v>7.2955085015980678E-2</v>
      </c>
    </row>
    <row r="22" spans="1:21" s="4" customFormat="1">
      <c r="A22" s="74"/>
      <c r="B22" s="64"/>
      <c r="C22" s="55"/>
      <c r="D22" s="5">
        <v>15.25</v>
      </c>
      <c r="E22" s="10">
        <v>17.3</v>
      </c>
      <c r="F22" s="10">
        <v>60</v>
      </c>
      <c r="G22" s="6">
        <f>(E22-D22)*10/11.96/(F22/60)</f>
        <v>1.7140468227424754</v>
      </c>
      <c r="H22" s="44"/>
      <c r="I22" s="9">
        <f>G22/15.5</f>
        <v>0.11058366598338551</v>
      </c>
      <c r="J22" s="10">
        <v>4200</v>
      </c>
      <c r="K22" s="10">
        <v>1650</v>
      </c>
      <c r="L22" s="11">
        <f>(J22-K22)/J22</f>
        <v>0.6071428571428571</v>
      </c>
      <c r="M22" s="57"/>
      <c r="N22" s="57"/>
      <c r="O22" s="12"/>
      <c r="P22" s="59"/>
      <c r="Q22" s="59"/>
      <c r="R22" s="12"/>
      <c r="S22" s="59"/>
      <c r="T22" s="61"/>
    </row>
    <row r="23" spans="1:21" s="4" customFormat="1">
      <c r="A23" s="74"/>
      <c r="B23" s="64"/>
      <c r="C23" s="55"/>
      <c r="D23" s="5">
        <v>17.8</v>
      </c>
      <c r="E23" s="5">
        <v>22.8</v>
      </c>
      <c r="F23" s="5">
        <v>118</v>
      </c>
      <c r="G23" s="6">
        <f t="shared" ref="G23:G24" si="8">(E23-D23)*10/11.96/(F23/60)</f>
        <v>2.125729833909642</v>
      </c>
      <c r="H23" s="44"/>
      <c r="I23" s="9">
        <f t="shared" si="6"/>
        <v>0.13714386025223496</v>
      </c>
      <c r="J23" s="10">
        <v>4017</v>
      </c>
      <c r="K23" s="10">
        <v>2011</v>
      </c>
      <c r="L23" s="11">
        <f>(J23-K23)/J23</f>
        <v>0.49937764500871296</v>
      </c>
      <c r="M23" s="57"/>
      <c r="N23" s="57"/>
      <c r="O23" s="12">
        <f>(1/L23-1)*G23</f>
        <v>2.1310282632065261</v>
      </c>
      <c r="P23" s="59"/>
      <c r="Q23" s="59"/>
      <c r="R23" s="12">
        <f>I19/O23</f>
        <v>6.7669084805209792E-2</v>
      </c>
      <c r="S23" s="59"/>
      <c r="T23" s="61"/>
      <c r="U23" s="4" t="s">
        <v>4</v>
      </c>
    </row>
    <row r="24" spans="1:21" s="4" customFormat="1" ht="16.5" thickBot="1">
      <c r="A24" s="74"/>
      <c r="B24" s="65"/>
      <c r="C24" s="56"/>
      <c r="D24" s="27">
        <v>17.5</v>
      </c>
      <c r="E24" s="27">
        <v>28</v>
      </c>
      <c r="F24" s="27">
        <v>103</v>
      </c>
      <c r="G24" s="28">
        <f t="shared" si="8"/>
        <v>5.1141344936195088</v>
      </c>
      <c r="H24" s="47"/>
      <c r="I24" s="29">
        <f t="shared" si="6"/>
        <v>0.32994416087867801</v>
      </c>
      <c r="J24" s="30">
        <v>4030</v>
      </c>
      <c r="K24" s="30">
        <v>2900</v>
      </c>
      <c r="L24" s="31">
        <f>(J24-K24)/J24</f>
        <v>0.28039702233250619</v>
      </c>
      <c r="M24" s="58"/>
      <c r="N24" s="58"/>
      <c r="O24" s="18">
        <f>(1/L24-1)*G24</f>
        <v>13.124769939377503</v>
      </c>
      <c r="P24" s="60"/>
      <c r="Q24" s="60"/>
      <c r="R24" s="18">
        <f>I20/O24</f>
        <v>1.8857803410574442E-2</v>
      </c>
      <c r="S24" s="60"/>
      <c r="T24" s="62"/>
    </row>
    <row r="25" spans="1:21" ht="16.5" thickBot="1"/>
    <row r="26" spans="1:21" s="4" customFormat="1" ht="15.75" customHeight="1">
      <c r="A26" s="74">
        <v>4</v>
      </c>
      <c r="B26" s="63" t="s">
        <v>24</v>
      </c>
      <c r="C26" s="66" t="s">
        <v>0</v>
      </c>
      <c r="D26" s="1">
        <v>16.920000000000002</v>
      </c>
      <c r="E26" s="1">
        <v>24.87</v>
      </c>
      <c r="F26" s="1">
        <v>90</v>
      </c>
      <c r="G26" s="2">
        <f>(E26-D26)*10/11.96/(F26/60)</f>
        <v>4.4314381270903009</v>
      </c>
      <c r="H26" s="43"/>
      <c r="I26" s="3">
        <f t="shared" ref="I26:I33" si="9">G26/15.5</f>
        <v>0.28589923400582584</v>
      </c>
      <c r="J26" s="68">
        <f>AVERAGE(I26:I29)</f>
        <v>0.22466722151154123</v>
      </c>
      <c r="K26" s="68"/>
      <c r="L26" s="70">
        <f>STDEV(I26:I29)</f>
        <v>5.6829005087462484E-2</v>
      </c>
      <c r="M26" s="72" t="s">
        <v>1</v>
      </c>
      <c r="N26" s="72"/>
      <c r="O26" s="51" t="s">
        <v>2</v>
      </c>
      <c r="P26" s="51"/>
      <c r="Q26" s="51"/>
      <c r="R26" s="51" t="s">
        <v>3</v>
      </c>
      <c r="S26" s="51"/>
      <c r="T26" s="52"/>
    </row>
    <row r="27" spans="1:21" s="4" customFormat="1">
      <c r="A27" s="74"/>
      <c r="B27" s="64"/>
      <c r="C27" s="67"/>
      <c r="D27" s="5">
        <v>17.8</v>
      </c>
      <c r="E27" s="5">
        <v>23.3</v>
      </c>
      <c r="F27" s="5">
        <v>120</v>
      </c>
      <c r="G27" s="6">
        <f t="shared" ref="G27:G29" si="10">(E27-D27)*10/11.96/(F27/60)</f>
        <v>2.2993311036789295</v>
      </c>
      <c r="H27" s="44"/>
      <c r="I27" s="7">
        <f t="shared" si="9"/>
        <v>0.14834394217283417</v>
      </c>
      <c r="J27" s="69"/>
      <c r="K27" s="69"/>
      <c r="L27" s="71"/>
      <c r="M27" s="73"/>
      <c r="N27" s="73"/>
      <c r="O27" s="53"/>
      <c r="P27" s="53"/>
      <c r="Q27" s="53"/>
      <c r="R27" s="53"/>
      <c r="S27" s="53"/>
      <c r="T27" s="54"/>
    </row>
    <row r="28" spans="1:21" s="4" customFormat="1">
      <c r="A28" s="74"/>
      <c r="B28" s="64"/>
      <c r="C28" s="67"/>
      <c r="D28" s="5">
        <v>15.25</v>
      </c>
      <c r="E28" s="5">
        <v>24.3</v>
      </c>
      <c r="F28" s="5">
        <v>126</v>
      </c>
      <c r="G28" s="6">
        <f t="shared" si="10"/>
        <v>3.6032807771938202</v>
      </c>
      <c r="H28" s="44"/>
      <c r="I28" s="7">
        <f t="shared" si="9"/>
        <v>0.23246972756089163</v>
      </c>
      <c r="J28" s="69"/>
      <c r="K28" s="69"/>
      <c r="L28" s="71"/>
      <c r="M28" s="73"/>
      <c r="N28" s="73"/>
      <c r="O28" s="53"/>
      <c r="P28" s="53"/>
      <c r="Q28" s="53"/>
      <c r="R28" s="53"/>
      <c r="S28" s="53"/>
      <c r="T28" s="54"/>
    </row>
    <row r="29" spans="1:21" s="4" customFormat="1">
      <c r="A29" s="74"/>
      <c r="B29" s="64"/>
      <c r="C29" s="67"/>
      <c r="D29" s="32">
        <v>17.8</v>
      </c>
      <c r="E29" s="32">
        <v>26.4</v>
      </c>
      <c r="F29" s="32">
        <v>120</v>
      </c>
      <c r="G29" s="34">
        <f t="shared" si="10"/>
        <v>3.5953177257525071</v>
      </c>
      <c r="H29" s="46"/>
      <c r="I29" s="35">
        <f t="shared" si="9"/>
        <v>0.23195598230661335</v>
      </c>
      <c r="J29" s="69"/>
      <c r="K29" s="69"/>
      <c r="L29" s="71"/>
      <c r="M29" s="73"/>
      <c r="N29" s="73"/>
      <c r="O29" s="53"/>
      <c r="P29" s="53"/>
      <c r="Q29" s="53"/>
      <c r="R29" s="53"/>
      <c r="S29" s="53"/>
      <c r="T29" s="54"/>
    </row>
    <row r="30" spans="1:21" s="4" customFormat="1">
      <c r="A30" s="74"/>
      <c r="B30" s="64"/>
      <c r="C30" s="55" t="s">
        <v>17</v>
      </c>
      <c r="D30" s="5">
        <v>16.920000000000002</v>
      </c>
      <c r="E30" s="8">
        <v>25.66</v>
      </c>
      <c r="F30" s="8">
        <v>180</v>
      </c>
      <c r="G30" s="6">
        <f>(E30-D30)*10/11.96/(F30/60)</f>
        <v>2.4358974358974352</v>
      </c>
      <c r="H30" s="44"/>
      <c r="I30" s="9">
        <f t="shared" si="9"/>
        <v>0.1571546732837055</v>
      </c>
      <c r="J30" s="10">
        <v>3358</v>
      </c>
      <c r="K30" s="10">
        <v>677.6</v>
      </c>
      <c r="L30" s="11">
        <f>(J30-K30)/J30</f>
        <v>0.79821322215604529</v>
      </c>
      <c r="M30" s="57">
        <f>AVERAGE(L30:L32)</f>
        <v>0.85504097542356783</v>
      </c>
      <c r="N30" s="57">
        <f>STDEV(L30:L32)</f>
        <v>5.0790399546510372E-2</v>
      </c>
      <c r="O30" s="12">
        <f>(1/L30-1)*G30</f>
        <v>0.61579021883454022</v>
      </c>
      <c r="P30" s="59">
        <f>AVERAGE(O30:O33)</f>
        <v>1.1567578852034057</v>
      </c>
      <c r="Q30" s="59">
        <f>STDEV(O30:O33)</f>
        <v>1.2536556050086551</v>
      </c>
      <c r="R30" s="12">
        <f>I26/O30</f>
        <v>0.46428024554681269</v>
      </c>
      <c r="S30" s="59">
        <f>AVERAGE(R30:R33)</f>
        <v>0.37162160714922798</v>
      </c>
      <c r="T30" s="61">
        <f>STDEV(R30:R33)</f>
        <v>0.24901980263767479</v>
      </c>
    </row>
    <row r="31" spans="1:21" s="4" customFormat="1">
      <c r="A31" s="74"/>
      <c r="B31" s="64"/>
      <c r="C31" s="55"/>
      <c r="D31" s="5">
        <v>17.8</v>
      </c>
      <c r="E31" s="5">
        <v>24.2</v>
      </c>
      <c r="F31" s="5">
        <v>180</v>
      </c>
      <c r="G31" s="6">
        <f t="shared" ref="G31:G33" si="11">(E31-D31)*10/11.96/(F31/60)</f>
        <v>1.783723522853957</v>
      </c>
      <c r="H31" s="44"/>
      <c r="I31" s="9">
        <f t="shared" si="9"/>
        <v>0.11507893695831981</v>
      </c>
      <c r="J31" s="10">
        <v>3677</v>
      </c>
      <c r="K31" s="10">
        <v>474.7</v>
      </c>
      <c r="L31" s="11">
        <f>(J31-K31)/J31</f>
        <v>0.87090019037258637</v>
      </c>
      <c r="M31" s="57"/>
      <c r="N31" s="57"/>
      <c r="O31" s="12">
        <f>(1/L31-1)*G31</f>
        <v>0.26441418864527799</v>
      </c>
      <c r="P31" s="59"/>
      <c r="Q31" s="59"/>
      <c r="R31" s="12">
        <f t="shared" ref="R31" si="12">I27/O31</f>
        <v>0.56102867600589845</v>
      </c>
      <c r="S31" s="59"/>
      <c r="T31" s="61"/>
      <c r="U31" s="4" t="s">
        <v>4</v>
      </c>
    </row>
    <row r="32" spans="1:21" s="4" customFormat="1">
      <c r="A32" s="74"/>
      <c r="B32" s="64"/>
      <c r="C32" s="55"/>
      <c r="D32" s="5">
        <v>15.25</v>
      </c>
      <c r="E32" s="5">
        <v>20.170000000000002</v>
      </c>
      <c r="F32" s="5">
        <v>110</v>
      </c>
      <c r="G32" s="6">
        <f t="shared" si="11"/>
        <v>2.2438431134083316</v>
      </c>
      <c r="H32" s="44"/>
      <c r="I32" s="9">
        <f t="shared" si="9"/>
        <v>0.14476407183279558</v>
      </c>
      <c r="J32" s="10">
        <v>3784</v>
      </c>
      <c r="K32" s="10">
        <v>393.5</v>
      </c>
      <c r="L32" s="11">
        <f>(J32-K32)/J32</f>
        <v>0.89600951374207183</v>
      </c>
      <c r="M32" s="57"/>
      <c r="N32" s="57"/>
      <c r="O32" s="12"/>
      <c r="P32" s="59"/>
      <c r="Q32" s="59"/>
      <c r="R32" s="12"/>
      <c r="S32" s="59"/>
      <c r="T32" s="61"/>
    </row>
    <row r="33" spans="1:21" s="4" customFormat="1" ht="16.5" thickBot="1">
      <c r="A33" s="74"/>
      <c r="B33" s="65"/>
      <c r="C33" s="56"/>
      <c r="D33" s="27">
        <v>17.8</v>
      </c>
      <c r="E33" s="27">
        <v>33.200000000000003</v>
      </c>
      <c r="F33" s="27">
        <v>240</v>
      </c>
      <c r="G33" s="28">
        <f t="shared" si="11"/>
        <v>3.2190635451505019</v>
      </c>
      <c r="H33" s="47"/>
      <c r="I33" s="29">
        <f t="shared" si="9"/>
        <v>0.20768151904196785</v>
      </c>
      <c r="J33" s="30">
        <v>3685</v>
      </c>
      <c r="K33" s="30">
        <v>1643</v>
      </c>
      <c r="L33" s="31">
        <f>(J33-K33)/J33</f>
        <v>0.55413839891451833</v>
      </c>
      <c r="M33" s="58"/>
      <c r="N33" s="58"/>
      <c r="O33" s="18">
        <f>(1/L33-1)*G33</f>
        <v>2.5900692481303986</v>
      </c>
      <c r="P33" s="60"/>
      <c r="Q33" s="60"/>
      <c r="R33" s="18">
        <f>I29/O33</f>
        <v>8.9555899894972757E-2</v>
      </c>
      <c r="S33" s="60"/>
      <c r="T33" s="62"/>
    </row>
    <row r="34" spans="1:21" ht="16.5" thickBot="1"/>
    <row r="35" spans="1:21" s="4" customFormat="1" ht="15.75" customHeight="1">
      <c r="A35" s="74">
        <v>5</v>
      </c>
      <c r="B35" s="63" t="s">
        <v>22</v>
      </c>
      <c r="C35" s="66" t="s">
        <v>0</v>
      </c>
      <c r="D35" s="1">
        <v>17.5</v>
      </c>
      <c r="E35" s="1">
        <v>24</v>
      </c>
      <c r="F35" s="1">
        <v>30</v>
      </c>
      <c r="G35" s="2">
        <f>(E35-D35)*10/11.96/(F35/60)</f>
        <v>10.869565217391303</v>
      </c>
      <c r="H35" s="43"/>
      <c r="I35" s="3">
        <f t="shared" ref="I35:I42" si="13">G35/15.5</f>
        <v>0.70126227208976144</v>
      </c>
      <c r="J35" s="68">
        <f>AVERAGE(I35:I38)</f>
        <v>0.66583849139542406</v>
      </c>
      <c r="K35" s="68"/>
      <c r="L35" s="70">
        <f>STDEV(I35:I38)</f>
        <v>0.37686481837556907</v>
      </c>
      <c r="M35" s="72" t="s">
        <v>1</v>
      </c>
      <c r="N35" s="72"/>
      <c r="O35" s="51" t="s">
        <v>2</v>
      </c>
      <c r="P35" s="51"/>
      <c r="Q35" s="51"/>
      <c r="R35" s="51" t="s">
        <v>3</v>
      </c>
      <c r="S35" s="51"/>
      <c r="T35" s="52"/>
    </row>
    <row r="36" spans="1:21" s="4" customFormat="1" ht="15.75" customHeight="1">
      <c r="A36" s="74"/>
      <c r="B36" s="64"/>
      <c r="C36" s="67"/>
      <c r="D36" s="5">
        <v>15.25</v>
      </c>
      <c r="E36" s="5">
        <v>22.45</v>
      </c>
      <c r="F36" s="5">
        <v>86</v>
      </c>
      <c r="G36" s="6">
        <f>(E36-D36)*10/11.96/(F36/60)</f>
        <v>4.2000466671851902</v>
      </c>
      <c r="H36" s="44"/>
      <c r="I36" s="7">
        <f t="shared" si="13"/>
        <v>0.27097075272162519</v>
      </c>
      <c r="J36" s="69"/>
      <c r="K36" s="69"/>
      <c r="L36" s="71"/>
      <c r="M36" s="73"/>
      <c r="N36" s="73"/>
      <c r="O36" s="53"/>
      <c r="P36" s="53"/>
      <c r="Q36" s="53"/>
      <c r="R36" s="53"/>
      <c r="S36" s="53"/>
      <c r="T36" s="54"/>
    </row>
    <row r="37" spans="1:21" s="4" customFormat="1">
      <c r="A37" s="74"/>
      <c r="B37" s="64"/>
      <c r="C37" s="67"/>
      <c r="D37" s="5">
        <v>17.8</v>
      </c>
      <c r="E37" s="5">
        <v>24.3</v>
      </c>
      <c r="F37" s="5">
        <v>40</v>
      </c>
      <c r="G37" s="6">
        <f t="shared" ref="G37:G38" si="14">(E37-D37)*10/11.96/(F37/60)</f>
        <v>8.1521739130434785</v>
      </c>
      <c r="H37" s="44"/>
      <c r="I37" s="7">
        <f t="shared" si="13"/>
        <v>0.52594670406732125</v>
      </c>
      <c r="J37" s="69"/>
      <c r="K37" s="69"/>
      <c r="L37" s="71"/>
      <c r="M37" s="73"/>
      <c r="N37" s="73"/>
      <c r="O37" s="53"/>
      <c r="P37" s="53"/>
      <c r="Q37" s="53"/>
      <c r="R37" s="53"/>
      <c r="S37" s="53"/>
      <c r="T37" s="54"/>
    </row>
    <row r="38" spans="1:21" s="4" customFormat="1">
      <c r="A38" s="74"/>
      <c r="B38" s="64"/>
      <c r="C38" s="67"/>
      <c r="D38" s="32">
        <v>17.8</v>
      </c>
      <c r="E38" s="32">
        <v>28.6</v>
      </c>
      <c r="F38" s="32">
        <v>30</v>
      </c>
      <c r="G38" s="34">
        <f t="shared" si="14"/>
        <v>18.060200668896321</v>
      </c>
      <c r="H38" s="46"/>
      <c r="I38" s="35">
        <f t="shared" si="13"/>
        <v>1.1651742367029885</v>
      </c>
      <c r="J38" s="69"/>
      <c r="K38" s="69"/>
      <c r="L38" s="71"/>
      <c r="M38" s="73"/>
      <c r="N38" s="73"/>
      <c r="O38" s="53"/>
      <c r="P38" s="53"/>
      <c r="Q38" s="53"/>
      <c r="R38" s="53"/>
      <c r="S38" s="53"/>
      <c r="T38" s="54"/>
    </row>
    <row r="39" spans="1:21" s="4" customFormat="1">
      <c r="A39" s="74"/>
      <c r="B39" s="64"/>
      <c r="C39" s="55" t="s">
        <v>17</v>
      </c>
      <c r="D39" s="5">
        <v>17.5</v>
      </c>
      <c r="E39" s="8">
        <v>24.4</v>
      </c>
      <c r="F39" s="8">
        <v>61</v>
      </c>
      <c r="G39" s="6">
        <f>(E39-D39)*10/11.96/(F39/60)</f>
        <v>5.6746532156368206</v>
      </c>
      <c r="H39" s="44"/>
      <c r="I39" s="9">
        <f t="shared" si="13"/>
        <v>0.36610665907334328</v>
      </c>
      <c r="J39" s="10">
        <v>3926</v>
      </c>
      <c r="K39" s="10">
        <v>1565</v>
      </c>
      <c r="L39" s="11">
        <f>(J39-K39)/J39</f>
        <v>0.60137544574630664</v>
      </c>
      <c r="M39" s="57">
        <f>AVERAGE(L39:L41)</f>
        <v>0.56654685191785448</v>
      </c>
      <c r="N39" s="57">
        <f>STDEV(L39:L41)</f>
        <v>6.2529811386738007E-2</v>
      </c>
      <c r="O39" s="12">
        <f>(1/L39-1)*G39</f>
        <v>3.7614706829612987</v>
      </c>
      <c r="P39" s="59">
        <f>AVERAGE(O39:O42)</f>
        <v>31.751896245944891</v>
      </c>
      <c r="Q39" s="59">
        <f>STDEV(O39:O42)</f>
        <v>45.144498741074628</v>
      </c>
      <c r="R39" s="12">
        <f>I35/O39</f>
        <v>0.18643300219415179</v>
      </c>
      <c r="S39" s="59">
        <f>AVERAGE(R39:R42)</f>
        <v>8.9656635341264543E-2</v>
      </c>
      <c r="T39" s="61">
        <f>STDEV(R39:R42)</f>
        <v>8.8166526948981666E-2</v>
      </c>
    </row>
    <row r="40" spans="1:21" s="4" customFormat="1">
      <c r="A40" s="74"/>
      <c r="B40" s="64"/>
      <c r="C40" s="55"/>
      <c r="D40" s="5">
        <v>15.25</v>
      </c>
      <c r="E40" s="8">
        <v>33.799999999999997</v>
      </c>
      <c r="F40" s="8">
        <v>262</v>
      </c>
      <c r="G40" s="6">
        <f>(E40-D40)*10/11.96/(F40/60)</f>
        <v>3.5519160560647447</v>
      </c>
      <c r="H40" s="44"/>
      <c r="I40" s="9">
        <f t="shared" si="13"/>
        <v>0.22915587458482223</v>
      </c>
      <c r="J40" s="10">
        <v>3686</v>
      </c>
      <c r="K40" s="10">
        <v>1460</v>
      </c>
      <c r="L40" s="11">
        <f>(J40-K40)/J40</f>
        <v>0.60390667390124797</v>
      </c>
      <c r="M40" s="57"/>
      <c r="N40" s="57"/>
      <c r="O40" s="12"/>
      <c r="P40" s="59"/>
      <c r="Q40" s="59"/>
      <c r="R40" s="12"/>
      <c r="S40" s="59"/>
      <c r="T40" s="61"/>
    </row>
    <row r="41" spans="1:21" s="4" customFormat="1">
      <c r="A41" s="74"/>
      <c r="B41" s="64"/>
      <c r="C41" s="55"/>
      <c r="D41" s="5">
        <v>17.8</v>
      </c>
      <c r="E41" s="5">
        <v>29</v>
      </c>
      <c r="F41" s="5">
        <v>75</v>
      </c>
      <c r="G41" s="6">
        <f t="shared" ref="G41:G42" si="15">(E41-D41)*10/11.96/(F41/60)</f>
        <v>7.4916387959866215</v>
      </c>
      <c r="H41" s="44"/>
      <c r="I41" s="9">
        <f t="shared" si="13"/>
        <v>0.48333153522494332</v>
      </c>
      <c r="J41" s="10">
        <v>3811</v>
      </c>
      <c r="K41" s="10">
        <v>1927</v>
      </c>
      <c r="L41" s="11">
        <f>(J41-K41)/J41</f>
        <v>0.49435843610600894</v>
      </c>
      <c r="M41" s="57"/>
      <c r="N41" s="57"/>
      <c r="O41" s="12">
        <f>(1/L41-1)*G41</f>
        <v>7.6626263056614743</v>
      </c>
      <c r="P41" s="59"/>
      <c r="Q41" s="59"/>
      <c r="R41" s="12">
        <f>I37/O41</f>
        <v>6.8637916438483951E-2</v>
      </c>
      <c r="S41" s="59"/>
      <c r="T41" s="61"/>
      <c r="U41" s="4" t="s">
        <v>4</v>
      </c>
    </row>
    <row r="42" spans="1:21" s="4" customFormat="1" ht="16.5" thickBot="1">
      <c r="A42" s="74"/>
      <c r="B42" s="65"/>
      <c r="C42" s="56"/>
      <c r="D42" s="27">
        <v>17.8</v>
      </c>
      <c r="E42" s="27">
        <v>38.200000000000003</v>
      </c>
      <c r="F42" s="27">
        <v>55</v>
      </c>
      <c r="G42" s="28">
        <f t="shared" si="15"/>
        <v>18.607479477044699</v>
      </c>
      <c r="H42" s="47"/>
      <c r="I42" s="29">
        <f t="shared" si="13"/>
        <v>1.2004825469061096</v>
      </c>
      <c r="J42" s="30">
        <v>3661</v>
      </c>
      <c r="K42" s="30">
        <v>2996</v>
      </c>
      <c r="L42" s="31">
        <f>(J42-K42)/J42</f>
        <v>0.18164435946462715</v>
      </c>
      <c r="M42" s="58"/>
      <c r="N42" s="58"/>
      <c r="O42" s="18">
        <f>(1/L42-1)*G42</f>
        <v>83.831591749211896</v>
      </c>
      <c r="P42" s="60"/>
      <c r="Q42" s="60"/>
      <c r="R42" s="18">
        <f>I38/O42</f>
        <v>1.3898987391157849E-2</v>
      </c>
      <c r="S42" s="60"/>
      <c r="T42" s="62"/>
    </row>
    <row r="43" spans="1:21" ht="16.5" thickBot="1"/>
    <row r="44" spans="1:21" s="4" customFormat="1" ht="15.75" customHeight="1">
      <c r="A44" s="74">
        <v>6</v>
      </c>
      <c r="B44" s="63" t="s">
        <v>25</v>
      </c>
      <c r="C44" s="66" t="s">
        <v>0</v>
      </c>
      <c r="D44" s="1">
        <v>17.5</v>
      </c>
      <c r="E44" s="1">
        <v>28</v>
      </c>
      <c r="F44" s="1">
        <v>25</v>
      </c>
      <c r="G44" s="2">
        <f>(E44-D44)*10/11.96/(F44/60)</f>
        <v>21.070234113712374</v>
      </c>
      <c r="H44" s="43"/>
      <c r="I44" s="3">
        <f t="shared" ref="I44:I49" si="16">G44/15.5</f>
        <v>1.3593699428201531</v>
      </c>
      <c r="J44" s="68">
        <f>AVERAGE(I44:I46)</f>
        <v>1.1851854429785027</v>
      </c>
      <c r="K44" s="68"/>
      <c r="L44" s="70">
        <f>STDEV(I44:I46)</f>
        <v>0.2113243305417371</v>
      </c>
      <c r="M44" s="72" t="s">
        <v>1</v>
      </c>
      <c r="N44" s="72"/>
      <c r="O44" s="51" t="s">
        <v>2</v>
      </c>
      <c r="P44" s="51"/>
      <c r="Q44" s="51"/>
      <c r="R44" s="51" t="s">
        <v>3</v>
      </c>
      <c r="S44" s="51"/>
      <c r="T44" s="52"/>
    </row>
    <row r="45" spans="1:21" s="4" customFormat="1">
      <c r="A45" s="74"/>
      <c r="B45" s="64"/>
      <c r="C45" s="67"/>
      <c r="D45" s="5">
        <v>17.8</v>
      </c>
      <c r="E45" s="5">
        <v>26.9</v>
      </c>
      <c r="F45" s="5">
        <v>31</v>
      </c>
      <c r="G45" s="6">
        <f t="shared" ref="G45:G46" si="17">(E45-D45)*10/11.96/(F45/60)</f>
        <v>14.726507713884986</v>
      </c>
      <c r="H45" s="44"/>
      <c r="I45" s="7">
        <f t="shared" si="16"/>
        <v>0.95009727186354753</v>
      </c>
      <c r="J45" s="69"/>
      <c r="K45" s="69"/>
      <c r="L45" s="71"/>
      <c r="M45" s="73"/>
      <c r="N45" s="73"/>
      <c r="O45" s="53"/>
      <c r="P45" s="53"/>
      <c r="Q45" s="53"/>
      <c r="R45" s="53"/>
      <c r="S45" s="53"/>
      <c r="T45" s="54"/>
    </row>
    <row r="46" spans="1:21" s="4" customFormat="1">
      <c r="A46" s="74"/>
      <c r="B46" s="64"/>
      <c r="C46" s="67"/>
      <c r="D46" s="5">
        <v>17.8</v>
      </c>
      <c r="E46" s="5">
        <v>25.5</v>
      </c>
      <c r="F46" s="5">
        <v>20</v>
      </c>
      <c r="G46" s="6">
        <f t="shared" si="17"/>
        <v>19.314381270903009</v>
      </c>
      <c r="H46" s="44"/>
      <c r="I46" s="7">
        <f t="shared" si="16"/>
        <v>1.2460891142518071</v>
      </c>
      <c r="J46" s="69"/>
      <c r="K46" s="69"/>
      <c r="L46" s="71"/>
      <c r="M46" s="73"/>
      <c r="N46" s="73"/>
      <c r="O46" s="53"/>
      <c r="P46" s="53"/>
      <c r="Q46" s="53"/>
      <c r="R46" s="53"/>
      <c r="S46" s="53"/>
      <c r="T46" s="54"/>
    </row>
    <row r="47" spans="1:21" s="4" customFormat="1">
      <c r="A47" s="74"/>
      <c r="B47" s="64"/>
      <c r="C47" s="55" t="s">
        <v>17</v>
      </c>
      <c r="D47" s="5">
        <v>17.5</v>
      </c>
      <c r="E47" s="8">
        <v>24.9</v>
      </c>
      <c r="F47" s="8">
        <v>16</v>
      </c>
      <c r="G47" s="6">
        <f>(E47-D47)*10/11.96/(F47/60)</f>
        <v>23.202341137123739</v>
      </c>
      <c r="H47" s="44"/>
      <c r="I47" s="9">
        <f t="shared" si="16"/>
        <v>1.4969252346531445</v>
      </c>
      <c r="J47" s="10">
        <v>3995</v>
      </c>
      <c r="K47" s="10">
        <v>2530</v>
      </c>
      <c r="L47" s="11">
        <f>(J47-K47)/J47</f>
        <v>0.36670838548185231</v>
      </c>
      <c r="M47" s="57">
        <f>AVERAGE(L47:L49)</f>
        <v>0.48593502820078111</v>
      </c>
      <c r="N47" s="57">
        <f>STDEV(L47:L49)</f>
        <v>0.13602637180128935</v>
      </c>
      <c r="O47" s="12">
        <f>(1/L47-1)*G47</f>
        <v>40.069572066159083</v>
      </c>
      <c r="P47" s="59">
        <f>AVERAGE(O47:O49)</f>
        <v>22.831234618592262</v>
      </c>
      <c r="Q47" s="59">
        <f>STDEV(O47:O49)</f>
        <v>16.298857487627387</v>
      </c>
      <c r="R47" s="12">
        <f>I44/O47</f>
        <v>3.3925242340389614E-2</v>
      </c>
      <c r="S47" s="59">
        <f>AVERAGE(R47:R49)</f>
        <v>7.2607119343306548E-2</v>
      </c>
      <c r="T47" s="61">
        <f>STDEV(R47:R49)</f>
        <v>4.6260988047312074E-2</v>
      </c>
    </row>
    <row r="48" spans="1:21" s="4" customFormat="1">
      <c r="A48" s="74"/>
      <c r="B48" s="64"/>
      <c r="C48" s="55"/>
      <c r="D48" s="5">
        <v>17.8</v>
      </c>
      <c r="E48" s="5">
        <v>33.700000000000003</v>
      </c>
      <c r="F48" s="5">
        <v>60</v>
      </c>
      <c r="G48" s="6">
        <f t="shared" ref="G48:G49" si="18">(E48-D48)*10/11.96/(F48/60)</f>
        <v>13.294314381270905</v>
      </c>
      <c r="H48" s="44"/>
      <c r="I48" s="9">
        <f t="shared" si="16"/>
        <v>0.85769770201747775</v>
      </c>
      <c r="J48" s="10">
        <v>3941</v>
      </c>
      <c r="K48" s="10">
        <v>1442</v>
      </c>
      <c r="L48" s="11">
        <f>(J48-K48)/J48</f>
        <v>0.63410301953818826</v>
      </c>
      <c r="M48" s="57"/>
      <c r="N48" s="57"/>
      <c r="O48" s="12">
        <f>(1/L48-1)*G48</f>
        <v>7.6712290267277483</v>
      </c>
      <c r="P48" s="59"/>
      <c r="Q48" s="59"/>
      <c r="R48" s="12">
        <f t="shared" ref="R48:R49" si="19">I45/O48</f>
        <v>0.12385202795448574</v>
      </c>
      <c r="S48" s="59"/>
      <c r="T48" s="61"/>
      <c r="U48" s="4" t="s">
        <v>4</v>
      </c>
    </row>
    <row r="49" spans="1:21" s="4" customFormat="1" ht="16.5" thickBot="1">
      <c r="A49" s="74"/>
      <c r="B49" s="65"/>
      <c r="C49" s="56"/>
      <c r="D49" s="13">
        <v>17.5</v>
      </c>
      <c r="E49" s="13">
        <v>26.9</v>
      </c>
      <c r="F49" s="13">
        <v>27</v>
      </c>
      <c r="G49" s="14">
        <f t="shared" si="18"/>
        <v>17.46562616127833</v>
      </c>
      <c r="H49" s="45"/>
      <c r="I49" s="15">
        <f t="shared" si="16"/>
        <v>1.1268145910502148</v>
      </c>
      <c r="J49" s="16">
        <v>3639</v>
      </c>
      <c r="K49" s="16">
        <v>1976</v>
      </c>
      <c r="L49" s="17">
        <f>(J49-K49)/J49</f>
        <v>0.4569936795823028</v>
      </c>
      <c r="M49" s="58"/>
      <c r="N49" s="58"/>
      <c r="O49" s="18">
        <f>(1/L49-1)*G49</f>
        <v>20.752902762889949</v>
      </c>
      <c r="P49" s="60"/>
      <c r="Q49" s="60"/>
      <c r="R49" s="18">
        <f t="shared" si="19"/>
        <v>6.0044087735044285E-2</v>
      </c>
      <c r="S49" s="60"/>
      <c r="T49" s="62"/>
    </row>
    <row r="50" spans="1:21" ht="16.5" thickBot="1"/>
    <row r="51" spans="1:21" s="4" customFormat="1" ht="15.75" customHeight="1">
      <c r="A51" s="74">
        <v>7</v>
      </c>
      <c r="B51" s="63" t="s">
        <v>27</v>
      </c>
      <c r="C51" s="66" t="s">
        <v>0</v>
      </c>
      <c r="D51" s="1">
        <v>17.5</v>
      </c>
      <c r="E51" s="1">
        <v>26.4</v>
      </c>
      <c r="F51" s="1">
        <v>2</v>
      </c>
      <c r="G51" s="2">
        <f>(E51-D51)*10/11.96/(F51/60)</f>
        <v>223.24414715719058</v>
      </c>
      <c r="H51" s="43"/>
      <c r="I51" s="3">
        <f t="shared" ref="I51:I56" si="20">G51/15.5</f>
        <v>14.402848203689715</v>
      </c>
      <c r="J51" s="68">
        <f>AVERAGE(I51:I53)</f>
        <v>24.490236271442441</v>
      </c>
      <c r="K51" s="68"/>
      <c r="L51" s="70">
        <f>STDEV(I51:I53)</f>
        <v>12.529358092702491</v>
      </c>
      <c r="M51" s="72" t="s">
        <v>1</v>
      </c>
      <c r="N51" s="72"/>
      <c r="O51" s="51" t="s">
        <v>2</v>
      </c>
      <c r="P51" s="51"/>
      <c r="Q51" s="51"/>
      <c r="R51" s="51" t="s">
        <v>3</v>
      </c>
      <c r="S51" s="51"/>
      <c r="T51" s="52"/>
    </row>
    <row r="52" spans="1:21" s="4" customFormat="1">
      <c r="A52" s="74"/>
      <c r="B52" s="64"/>
      <c r="C52" s="67"/>
      <c r="D52" s="5">
        <v>17.8</v>
      </c>
      <c r="E52" s="5">
        <v>29.7</v>
      </c>
      <c r="F52" s="5">
        <v>1</v>
      </c>
      <c r="G52" s="6">
        <f t="shared" ref="G52:G53" si="21">(E52-D52)*10/11.96/(F52/60)</f>
        <v>596.98996655518386</v>
      </c>
      <c r="H52" s="44"/>
      <c r="I52" s="7">
        <f t="shared" si="20"/>
        <v>38.515481713237669</v>
      </c>
      <c r="J52" s="69"/>
      <c r="K52" s="69"/>
      <c r="L52" s="71"/>
      <c r="M52" s="73"/>
      <c r="N52" s="73"/>
      <c r="O52" s="53"/>
      <c r="P52" s="53"/>
      <c r="Q52" s="53"/>
      <c r="R52" s="53"/>
      <c r="S52" s="53"/>
      <c r="T52" s="54"/>
    </row>
    <row r="53" spans="1:21" s="4" customFormat="1">
      <c r="A53" s="74"/>
      <c r="B53" s="64"/>
      <c r="C53" s="67"/>
      <c r="D53" s="5">
        <v>17.8</v>
      </c>
      <c r="E53" s="5">
        <v>30.5</v>
      </c>
      <c r="F53" s="5">
        <v>2</v>
      </c>
      <c r="G53" s="6">
        <f t="shared" si="21"/>
        <v>318.56187290969899</v>
      </c>
      <c r="H53" s="44"/>
      <c r="I53" s="7">
        <f t="shared" si="20"/>
        <v>20.552378897399937</v>
      </c>
      <c r="J53" s="69"/>
      <c r="K53" s="69"/>
      <c r="L53" s="71"/>
      <c r="M53" s="73"/>
      <c r="N53" s="73"/>
      <c r="O53" s="53"/>
      <c r="P53" s="53"/>
      <c r="Q53" s="53"/>
      <c r="R53" s="53"/>
      <c r="S53" s="53"/>
      <c r="T53" s="54"/>
    </row>
    <row r="54" spans="1:21" s="4" customFormat="1">
      <c r="A54" s="74"/>
      <c r="B54" s="64"/>
      <c r="C54" s="55" t="s">
        <v>17</v>
      </c>
      <c r="D54" s="5">
        <v>17.5</v>
      </c>
      <c r="E54" s="8">
        <v>29.1</v>
      </c>
      <c r="F54" s="8">
        <v>3</v>
      </c>
      <c r="G54" s="6">
        <f>(E54-D54)*10/11.96/(F54/60)</f>
        <v>193.97993311036788</v>
      </c>
      <c r="H54" s="44"/>
      <c r="I54" s="9">
        <f t="shared" si="20"/>
        <v>12.514834394217283</v>
      </c>
      <c r="J54" s="10">
        <v>3788</v>
      </c>
      <c r="K54" s="10">
        <v>3257</v>
      </c>
      <c r="L54" s="11">
        <f>(J54-K54)/J54</f>
        <v>0.14017951425554381</v>
      </c>
      <c r="M54" s="57">
        <f>AVERAGE(L54:L56)</f>
        <v>7.8173576745585602E-2</v>
      </c>
      <c r="N54" s="57">
        <f>STDEV(L54:L56)</f>
        <v>5.8550532229174113E-2</v>
      </c>
      <c r="O54" s="12">
        <f>(1/L54-1)*G54</f>
        <v>1189.8166518652886</v>
      </c>
      <c r="P54" s="59">
        <f>AVERAGE(O54:O56)</f>
        <v>11135.597681855908</v>
      </c>
      <c r="Q54" s="59">
        <f>STDEV(O54:O56)</f>
        <v>14804.705357998895</v>
      </c>
      <c r="R54" s="12">
        <f>I51/O54</f>
        <v>1.2105098866375934E-2</v>
      </c>
      <c r="S54" s="59">
        <f>AVERAGE(R54:R56)</f>
        <v>6.1754742499030004E-3</v>
      </c>
      <c r="T54" s="61">
        <f>STDEV(R54:R56)</f>
        <v>5.4557181058240891E-3</v>
      </c>
    </row>
    <row r="55" spans="1:21" s="4" customFormat="1">
      <c r="A55" s="74"/>
      <c r="B55" s="64"/>
      <c r="C55" s="55"/>
      <c r="D55" s="5">
        <v>17.8</v>
      </c>
      <c r="E55" s="5">
        <v>31.5</v>
      </c>
      <c r="F55" s="5">
        <v>1</v>
      </c>
      <c r="G55" s="6">
        <f t="shared" ref="G55:G56" si="22">(E55-D55)*10/11.96/(F55/60)</f>
        <v>687.29096989966558</v>
      </c>
      <c r="H55" s="44"/>
      <c r="I55" s="9">
        <f t="shared" si="20"/>
        <v>44.341352896752618</v>
      </c>
      <c r="J55" s="10">
        <v>3944</v>
      </c>
      <c r="K55" s="10">
        <v>3850</v>
      </c>
      <c r="L55" s="11">
        <f>(J55-K55)/J55</f>
        <v>2.383367139959432E-2</v>
      </c>
      <c r="M55" s="57"/>
      <c r="N55" s="57"/>
      <c r="O55" s="12">
        <f>(1/L55-1)*G55</f>
        <v>28149.683341635238</v>
      </c>
      <c r="P55" s="59"/>
      <c r="Q55" s="59"/>
      <c r="R55" s="12">
        <f t="shared" ref="R55:R56" si="23">I52/O55</f>
        <v>1.3682385427146433E-3</v>
      </c>
      <c r="S55" s="59"/>
      <c r="T55" s="61"/>
      <c r="U55" s="4" t="s">
        <v>4</v>
      </c>
    </row>
    <row r="56" spans="1:21" s="4" customFormat="1" ht="16.5" thickBot="1">
      <c r="A56" s="74"/>
      <c r="B56" s="65"/>
      <c r="C56" s="56"/>
      <c r="D56" s="13">
        <v>17.8</v>
      </c>
      <c r="E56" s="13">
        <v>30.1</v>
      </c>
      <c r="F56" s="13">
        <v>2</v>
      </c>
      <c r="G56" s="14">
        <f t="shared" si="22"/>
        <v>308.52842809364546</v>
      </c>
      <c r="H56" s="45"/>
      <c r="I56" s="15">
        <f t="shared" si="20"/>
        <v>19.905059877009386</v>
      </c>
      <c r="J56" s="16">
        <v>3645</v>
      </c>
      <c r="K56" s="16">
        <v>3388</v>
      </c>
      <c r="L56" s="17">
        <f>(J56-K56)/J56</f>
        <v>7.0507544581618661E-2</v>
      </c>
      <c r="M56" s="58"/>
      <c r="N56" s="58"/>
      <c r="O56" s="18">
        <f>(1/L56-1)*G56</f>
        <v>4067.2930520672016</v>
      </c>
      <c r="P56" s="60"/>
      <c r="Q56" s="60"/>
      <c r="R56" s="18">
        <f t="shared" si="23"/>
        <v>5.0530853406184221E-3</v>
      </c>
      <c r="S56" s="60"/>
      <c r="T56" s="62"/>
    </row>
    <row r="57" spans="1:21" ht="16.5" thickBot="1"/>
    <row r="58" spans="1:21" s="4" customFormat="1" ht="15.75" customHeight="1">
      <c r="A58" s="74">
        <v>8</v>
      </c>
      <c r="B58" s="63" t="s">
        <v>28</v>
      </c>
      <c r="C58" s="66" t="s">
        <v>0</v>
      </c>
      <c r="D58" s="37">
        <v>17.5</v>
      </c>
      <c r="E58" s="37">
        <v>31.5</v>
      </c>
      <c r="F58" s="37">
        <v>11</v>
      </c>
      <c r="G58" s="38">
        <f>(E58-D58)*10/11.96/(F58/60)</f>
        <v>63.849194283976885</v>
      </c>
      <c r="H58" s="48"/>
      <c r="I58" s="39">
        <f t="shared" ref="I58:I65" si="24">G58/15.5</f>
        <v>4.1193028570307666</v>
      </c>
      <c r="J58" s="68">
        <f>AVERAGE(I59:I61)</f>
        <v>0.78259209772857397</v>
      </c>
      <c r="K58" s="68"/>
      <c r="L58" s="70">
        <f>STDEV(I59:I61)</f>
        <v>0.29462950759128187</v>
      </c>
      <c r="M58" s="72" t="s">
        <v>1</v>
      </c>
      <c r="N58" s="72"/>
      <c r="O58" s="51" t="s">
        <v>2</v>
      </c>
      <c r="P58" s="51"/>
      <c r="Q58" s="51"/>
      <c r="R58" s="51" t="s">
        <v>3</v>
      </c>
      <c r="S58" s="51"/>
      <c r="T58" s="52"/>
    </row>
    <row r="59" spans="1:21" s="4" customFormat="1">
      <c r="A59" s="74"/>
      <c r="B59" s="64"/>
      <c r="C59" s="67"/>
      <c r="D59" s="5">
        <v>17.5</v>
      </c>
      <c r="E59" s="5">
        <v>25.7</v>
      </c>
      <c r="F59" s="5">
        <v>26</v>
      </c>
      <c r="G59" s="6">
        <f t="shared" ref="G59:G61" si="25">(E59-D59)*10/11.96/(F59/60)</f>
        <v>15.821970671468998</v>
      </c>
      <c r="H59" s="44"/>
      <c r="I59" s="7">
        <f t="shared" si="24"/>
        <v>1.0207723013850967</v>
      </c>
      <c r="J59" s="69"/>
      <c r="K59" s="69"/>
      <c r="L59" s="71"/>
      <c r="M59" s="73"/>
      <c r="N59" s="73"/>
      <c r="O59" s="53"/>
      <c r="P59" s="53"/>
      <c r="Q59" s="53"/>
      <c r="R59" s="53"/>
      <c r="S59" s="53"/>
      <c r="T59" s="54"/>
    </row>
    <row r="60" spans="1:21" s="4" customFormat="1">
      <c r="A60" s="74"/>
      <c r="B60" s="64"/>
      <c r="C60" s="67"/>
      <c r="D60" s="5">
        <v>17.5</v>
      </c>
      <c r="E60" s="5">
        <v>22.9</v>
      </c>
      <c r="F60" s="5">
        <v>20</v>
      </c>
      <c r="G60" s="6">
        <f t="shared" si="25"/>
        <v>13.545150501672236</v>
      </c>
      <c r="H60" s="44"/>
      <c r="I60" s="7">
        <f t="shared" si="24"/>
        <v>0.87388067752724097</v>
      </c>
      <c r="J60" s="69"/>
      <c r="K60" s="69"/>
      <c r="L60" s="71"/>
      <c r="M60" s="73"/>
      <c r="N60" s="73"/>
      <c r="O60" s="53"/>
      <c r="P60" s="53"/>
      <c r="Q60" s="53"/>
      <c r="R60" s="53"/>
      <c r="S60" s="53"/>
      <c r="T60" s="54"/>
    </row>
    <row r="61" spans="1:21" s="4" customFormat="1">
      <c r="A61" s="74"/>
      <c r="B61" s="64"/>
      <c r="C61" s="67"/>
      <c r="D61" s="5">
        <v>17.8</v>
      </c>
      <c r="E61" s="5">
        <v>22.7</v>
      </c>
      <c r="F61" s="5">
        <v>35</v>
      </c>
      <c r="G61" s="6">
        <f t="shared" si="25"/>
        <v>7.0234113712374553</v>
      </c>
      <c r="H61" s="44"/>
      <c r="I61" s="7">
        <f t="shared" si="24"/>
        <v>0.4531233142733842</v>
      </c>
      <c r="J61" s="69"/>
      <c r="K61" s="69"/>
      <c r="L61" s="71"/>
      <c r="M61" s="73"/>
      <c r="N61" s="73"/>
      <c r="O61" s="53"/>
      <c r="P61" s="53"/>
      <c r="Q61" s="53"/>
      <c r="R61" s="53"/>
      <c r="S61" s="53"/>
      <c r="T61" s="54"/>
    </row>
    <row r="62" spans="1:21" s="4" customFormat="1">
      <c r="A62" s="74"/>
      <c r="B62" s="64"/>
      <c r="C62" s="55" t="s">
        <v>17</v>
      </c>
      <c r="D62" s="32">
        <v>17.5</v>
      </c>
      <c r="E62" s="33">
        <v>35.1</v>
      </c>
      <c r="F62" s="33">
        <v>16</v>
      </c>
      <c r="G62" s="34">
        <f>(E62-D62)*10/11.96/(F62/60)</f>
        <v>55.18394648829431</v>
      </c>
      <c r="H62" s="46"/>
      <c r="I62" s="35">
        <f t="shared" si="24"/>
        <v>3.5602546121480199</v>
      </c>
      <c r="J62" s="33">
        <v>4053</v>
      </c>
      <c r="K62" s="33">
        <v>3882</v>
      </c>
      <c r="L62" s="36">
        <f>(J62-K62)/J62</f>
        <v>4.2190969652109549E-2</v>
      </c>
      <c r="M62" s="57">
        <f>AVERAGE(L63:L65)</f>
        <v>0.17235538260327524</v>
      </c>
      <c r="N62" s="57">
        <f>STDEV(L63:L65)</f>
        <v>9.1598217327423515E-3</v>
      </c>
      <c r="O62" s="12">
        <f>(1/L62-1)*G62</f>
        <v>1252.7723992254882</v>
      </c>
      <c r="P62" s="59">
        <f>AVERAGE(O62:O65)</f>
        <v>450.7875192215833</v>
      </c>
      <c r="Q62" s="59">
        <f>STDEV(O62:O65)</f>
        <v>694.8125969882509</v>
      </c>
      <c r="R62" s="12">
        <f>I58/O62</f>
        <v>3.2881494352665153E-3</v>
      </c>
      <c r="S62" s="59">
        <f>AVERAGE(R62:R65)</f>
        <v>1.0990743916728008E-2</v>
      </c>
      <c r="T62" s="61">
        <f>STDEV(R62:R65)</f>
        <v>6.6715235729726784E-3</v>
      </c>
    </row>
    <row r="63" spans="1:21" s="4" customFormat="1">
      <c r="A63" s="74"/>
      <c r="B63" s="64"/>
      <c r="C63" s="55"/>
      <c r="D63" s="5">
        <v>17.5</v>
      </c>
      <c r="E63" s="8">
        <v>26</v>
      </c>
      <c r="F63" s="8">
        <v>26</v>
      </c>
      <c r="G63" s="6">
        <f>(E63-D63)*10/11.96/(F63/60)</f>
        <v>16.400823257010547</v>
      </c>
      <c r="H63" s="44"/>
      <c r="I63" s="9">
        <f t="shared" si="24"/>
        <v>1.0581176294845513</v>
      </c>
      <c r="J63" s="10">
        <v>4065</v>
      </c>
      <c r="K63" s="10">
        <v>3366</v>
      </c>
      <c r="L63" s="11">
        <f>(J63-K63)/J63</f>
        <v>0.17195571955719557</v>
      </c>
      <c r="M63" s="57"/>
      <c r="N63" s="57"/>
      <c r="O63" s="12"/>
      <c r="P63" s="59"/>
      <c r="Q63" s="59"/>
      <c r="R63" s="12"/>
      <c r="S63" s="59"/>
      <c r="T63" s="61"/>
    </row>
    <row r="64" spans="1:21" s="4" customFormat="1">
      <c r="A64" s="74"/>
      <c r="B64" s="64"/>
      <c r="C64" s="55"/>
      <c r="D64" s="5">
        <v>17.5</v>
      </c>
      <c r="E64" s="5">
        <v>22.1</v>
      </c>
      <c r="F64" s="5">
        <v>15</v>
      </c>
      <c r="G64" s="6">
        <f t="shared" ref="G64:G65" si="26">(E64-D64)*10/11.96/(F64/60)</f>
        <v>15.384615384615389</v>
      </c>
      <c r="H64" s="44"/>
      <c r="I64" s="9">
        <f t="shared" si="24"/>
        <v>0.99255583126550895</v>
      </c>
      <c r="J64" s="10">
        <v>4144</v>
      </c>
      <c r="K64" s="10">
        <v>3391</v>
      </c>
      <c r="L64" s="11">
        <f>(J64-K64)/J64</f>
        <v>0.18170849420849422</v>
      </c>
      <c r="M64" s="57"/>
      <c r="N64" s="57"/>
      <c r="O64" s="12">
        <f>(1/L64-1)*G64</f>
        <v>69.281846971090005</v>
      </c>
      <c r="P64" s="59"/>
      <c r="Q64" s="59"/>
      <c r="R64" s="12">
        <f>I59/O64</f>
        <v>1.4733618487553392E-2</v>
      </c>
      <c r="S64" s="59"/>
      <c r="T64" s="61"/>
      <c r="U64" s="4" t="s">
        <v>4</v>
      </c>
    </row>
    <row r="65" spans="1:21" s="4" customFormat="1" ht="16.5" thickBot="1">
      <c r="A65" s="74"/>
      <c r="B65" s="65"/>
      <c r="C65" s="56"/>
      <c r="D65" s="13">
        <v>17.5</v>
      </c>
      <c r="E65" s="13">
        <v>23.4</v>
      </c>
      <c r="F65" s="13">
        <v>50</v>
      </c>
      <c r="G65" s="14">
        <f t="shared" si="26"/>
        <v>5.9197324414715693</v>
      </c>
      <c r="H65" s="45"/>
      <c r="I65" s="15">
        <f t="shared" si="24"/>
        <v>0.3819182220304238</v>
      </c>
      <c r="J65" s="16">
        <v>4033</v>
      </c>
      <c r="K65" s="16">
        <v>3374</v>
      </c>
      <c r="L65" s="17">
        <f>(J65-K65)/J65</f>
        <v>0.16340193404413589</v>
      </c>
      <c r="M65" s="58"/>
      <c r="N65" s="58"/>
      <c r="O65" s="18">
        <f>(1/L65-1)*G65</f>
        <v>30.308311468171585</v>
      </c>
      <c r="P65" s="60"/>
      <c r="Q65" s="60"/>
      <c r="R65" s="18">
        <f t="shared" ref="R65" si="27">I61/O65</f>
        <v>1.4950463827364114E-2</v>
      </c>
      <c r="S65" s="60"/>
      <c r="T65" s="62"/>
    </row>
    <row r="66" spans="1:21" ht="16.5" thickBot="1"/>
    <row r="67" spans="1:21" s="4" customFormat="1" ht="15.75" customHeight="1">
      <c r="A67" s="74">
        <v>9</v>
      </c>
      <c r="B67" s="63" t="s">
        <v>29</v>
      </c>
      <c r="C67" s="66" t="s">
        <v>0</v>
      </c>
      <c r="D67" s="1">
        <v>17.5</v>
      </c>
      <c r="E67" s="1">
        <v>23.3</v>
      </c>
      <c r="F67" s="1">
        <v>16</v>
      </c>
      <c r="G67" s="2">
        <f>(E67-D67)*10/11.96/(F67/60)</f>
        <v>18.185618729096991</v>
      </c>
      <c r="H67" s="43"/>
      <c r="I67" s="3">
        <f t="shared" ref="I67:I72" si="28">G67/15.5</f>
        <v>1.1732657244578704</v>
      </c>
      <c r="J67" s="68">
        <f>AVERAGE(I67:I69)</f>
        <v>1.1166472383247943</v>
      </c>
      <c r="K67" s="68"/>
      <c r="L67" s="70">
        <f>STDEV(I67:I69)</f>
        <v>0.10760326513695864</v>
      </c>
      <c r="M67" s="72" t="s">
        <v>1</v>
      </c>
      <c r="N67" s="72"/>
      <c r="O67" s="51" t="s">
        <v>2</v>
      </c>
      <c r="P67" s="51"/>
      <c r="Q67" s="51"/>
      <c r="R67" s="51" t="s">
        <v>3</v>
      </c>
      <c r="S67" s="51"/>
      <c r="T67" s="52"/>
    </row>
    <row r="68" spans="1:21" s="4" customFormat="1">
      <c r="A68" s="74"/>
      <c r="B68" s="64"/>
      <c r="C68" s="67"/>
      <c r="D68" s="5">
        <v>17.8</v>
      </c>
      <c r="E68" s="5">
        <v>27</v>
      </c>
      <c r="F68" s="5">
        <v>30</v>
      </c>
      <c r="G68" s="6">
        <f t="shared" ref="G68:G69" si="29">(E68-D68)*10/11.96/(F68/60)</f>
        <v>15.384615384615383</v>
      </c>
      <c r="H68" s="44"/>
      <c r="I68" s="7">
        <f t="shared" si="28"/>
        <v>0.99255583126550861</v>
      </c>
      <c r="J68" s="69"/>
      <c r="K68" s="69"/>
      <c r="L68" s="71"/>
      <c r="M68" s="73"/>
      <c r="N68" s="73"/>
      <c r="O68" s="53"/>
      <c r="P68" s="53"/>
      <c r="Q68" s="53"/>
      <c r="R68" s="53"/>
      <c r="S68" s="53"/>
      <c r="T68" s="54"/>
    </row>
    <row r="69" spans="1:21" s="4" customFormat="1">
      <c r="A69" s="74"/>
      <c r="B69" s="64"/>
      <c r="C69" s="67"/>
      <c r="D69" s="5">
        <v>17.5</v>
      </c>
      <c r="E69" s="5">
        <v>32.5</v>
      </c>
      <c r="F69" s="5">
        <v>41</v>
      </c>
      <c r="G69" s="6">
        <f t="shared" si="29"/>
        <v>18.353862468390567</v>
      </c>
      <c r="H69" s="44"/>
      <c r="I69" s="7">
        <f t="shared" si="28"/>
        <v>1.1841201592510042</v>
      </c>
      <c r="J69" s="69"/>
      <c r="K69" s="69"/>
      <c r="L69" s="71"/>
      <c r="M69" s="73"/>
      <c r="N69" s="73"/>
      <c r="O69" s="53"/>
      <c r="P69" s="53"/>
      <c r="Q69" s="53"/>
      <c r="R69" s="53"/>
      <c r="S69" s="53"/>
      <c r="T69" s="54"/>
    </row>
    <row r="70" spans="1:21" s="4" customFormat="1">
      <c r="A70" s="74"/>
      <c r="B70" s="64"/>
      <c r="C70" s="55" t="s">
        <v>17</v>
      </c>
      <c r="D70" s="5">
        <v>17.8</v>
      </c>
      <c r="E70" s="8">
        <v>32.5</v>
      </c>
      <c r="F70" s="8">
        <v>50</v>
      </c>
      <c r="G70" s="6">
        <f>(E70-D70)*10/11.96/(F70/60)</f>
        <v>14.749163879598662</v>
      </c>
      <c r="H70" s="44"/>
      <c r="I70" s="9">
        <f t="shared" si="28"/>
        <v>0.95155895997410722</v>
      </c>
      <c r="J70" s="10">
        <v>4008</v>
      </c>
      <c r="K70" s="10">
        <v>116.4</v>
      </c>
      <c r="L70" s="11">
        <f>(J70-K70)/J70</f>
        <v>0.97095808383233528</v>
      </c>
      <c r="M70" s="57">
        <f>AVERAGE(L77:L79,L70,L72)</f>
        <v>0.94944207310447992</v>
      </c>
      <c r="N70" s="57">
        <f>STDEV(L70,L72,L77:L79)</f>
        <v>1.6632635255826152E-2</v>
      </c>
      <c r="O70" s="12">
        <f>(1/L70-1)*G70</f>
        <v>0.4411559963987271</v>
      </c>
      <c r="P70" s="59">
        <f>AVERAGE(O70:O72)</f>
        <v>0.96257122886510327</v>
      </c>
      <c r="Q70" s="59">
        <f>STDEV(O70:O72)</f>
        <v>0.73000257786634226</v>
      </c>
      <c r="R70" s="12">
        <f>I67/O70</f>
        <v>2.6595257324745631</v>
      </c>
      <c r="S70" s="59">
        <f>AVERAGE(R70:R72)</f>
        <v>1.6781622810828611</v>
      </c>
      <c r="T70" s="61">
        <f>STDEV(R70:R72)</f>
        <v>1.060968878451757</v>
      </c>
    </row>
    <row r="71" spans="1:21" s="4" customFormat="1">
      <c r="A71" s="74"/>
      <c r="B71" s="64"/>
      <c r="C71" s="55"/>
      <c r="D71" s="5">
        <v>17.8</v>
      </c>
      <c r="E71" s="5">
        <v>29.4</v>
      </c>
      <c r="F71" s="5">
        <v>40</v>
      </c>
      <c r="G71" s="6">
        <f t="shared" ref="G71:G72" si="30">(E71-D71)*10/11.96/(F71/60)</f>
        <v>14.548494983277587</v>
      </c>
      <c r="H71" s="44"/>
      <c r="I71" s="9">
        <f t="shared" si="28"/>
        <v>0.93861257956629596</v>
      </c>
      <c r="J71" s="10">
        <v>3917</v>
      </c>
      <c r="K71" s="10">
        <v>430.6</v>
      </c>
      <c r="L71" s="26">
        <f>(J71-K71)/J71</f>
        <v>0.89006893030380396</v>
      </c>
      <c r="M71" s="57"/>
      <c r="N71" s="57"/>
      <c r="O71" s="12">
        <f>(1/L71-1)*G71</f>
        <v>1.7968626490934276</v>
      </c>
      <c r="P71" s="59"/>
      <c r="Q71" s="59"/>
      <c r="R71" s="12">
        <f t="shared" ref="R71:R72" si="31">I68/O71</f>
        <v>0.55238269422890141</v>
      </c>
      <c r="S71" s="59"/>
      <c r="T71" s="61"/>
      <c r="U71" s="4" t="s">
        <v>4</v>
      </c>
    </row>
    <row r="72" spans="1:21" s="4" customFormat="1" ht="16.5" thickBot="1">
      <c r="A72" s="74"/>
      <c r="B72" s="65"/>
      <c r="C72" s="56"/>
      <c r="D72" s="13">
        <v>17.5</v>
      </c>
      <c r="E72" s="13">
        <v>26.6</v>
      </c>
      <c r="F72" s="13">
        <v>30</v>
      </c>
      <c r="G72" s="14">
        <f t="shared" si="30"/>
        <v>15.217391304347828</v>
      </c>
      <c r="H72" s="45"/>
      <c r="I72" s="15">
        <f t="shared" si="28"/>
        <v>0.98176718092566628</v>
      </c>
      <c r="J72" s="16">
        <v>3932</v>
      </c>
      <c r="K72" s="16">
        <v>161</v>
      </c>
      <c r="L72" s="17">
        <f>(J72-K72)/J72</f>
        <v>0.95905391658189221</v>
      </c>
      <c r="M72" s="57"/>
      <c r="N72" s="57"/>
      <c r="O72" s="18">
        <f>(1/L72-1)*G72</f>
        <v>0.64969504110315512</v>
      </c>
      <c r="P72" s="60"/>
      <c r="Q72" s="60"/>
      <c r="R72" s="18">
        <f t="shared" si="31"/>
        <v>1.8225784165451187</v>
      </c>
      <c r="S72" s="60"/>
      <c r="T72" s="62"/>
    </row>
    <row r="73" spans="1:21" ht="16.5" thickBot="1">
      <c r="M73" s="57"/>
      <c r="N73" s="57"/>
    </row>
    <row r="74" spans="1:21" s="4" customFormat="1" ht="15.75" customHeight="1">
      <c r="A74" s="75" t="s">
        <v>31</v>
      </c>
      <c r="B74" s="63" t="s">
        <v>30</v>
      </c>
      <c r="C74" s="66" t="s">
        <v>0</v>
      </c>
      <c r="D74" s="1">
        <v>17.5</v>
      </c>
      <c r="E74" s="1">
        <v>25.2</v>
      </c>
      <c r="F74" s="1">
        <v>20</v>
      </c>
      <c r="G74" s="2">
        <f>(E74-D74)*10/11.96/(F74/60)</f>
        <v>19.314381270903009</v>
      </c>
      <c r="H74" s="43"/>
      <c r="I74" s="3">
        <f t="shared" ref="I74:I79" si="32">G74/15.5</f>
        <v>1.2460891142518071</v>
      </c>
      <c r="J74" s="68">
        <f>AVERAGE(I74:I76)</f>
        <v>1.0649812790387134</v>
      </c>
      <c r="K74" s="68"/>
      <c r="L74" s="70">
        <f>STDEV(I74:I76)</f>
        <v>0.18267505397012546</v>
      </c>
      <c r="M74" s="57"/>
      <c r="N74" s="57"/>
      <c r="O74" s="51" t="s">
        <v>2</v>
      </c>
      <c r="P74" s="51"/>
      <c r="Q74" s="51"/>
      <c r="R74" s="51" t="s">
        <v>3</v>
      </c>
      <c r="S74" s="51"/>
      <c r="T74" s="52"/>
    </row>
    <row r="75" spans="1:21" s="4" customFormat="1">
      <c r="A75" s="75"/>
      <c r="B75" s="64"/>
      <c r="C75" s="67"/>
      <c r="D75" s="5">
        <v>17.8</v>
      </c>
      <c r="E75" s="5">
        <v>24.4</v>
      </c>
      <c r="F75" s="5">
        <v>20</v>
      </c>
      <c r="G75" s="6">
        <f t="shared" ref="G75:G76" si="33">(E75-D75)*10/11.96/(F75/60)</f>
        <v>16.555183946488288</v>
      </c>
      <c r="H75" s="44"/>
      <c r="I75" s="7">
        <f t="shared" si="32"/>
        <v>1.0680763836444056</v>
      </c>
      <c r="J75" s="69"/>
      <c r="K75" s="69"/>
      <c r="L75" s="71"/>
      <c r="M75" s="57"/>
      <c r="N75" s="57"/>
      <c r="O75" s="53"/>
      <c r="P75" s="53"/>
      <c r="Q75" s="53"/>
      <c r="R75" s="53"/>
      <c r="S75" s="53"/>
      <c r="T75" s="54"/>
    </row>
    <row r="76" spans="1:21" s="4" customFormat="1">
      <c r="A76" s="75"/>
      <c r="B76" s="64"/>
      <c r="C76" s="67"/>
      <c r="D76" s="5">
        <v>17.5</v>
      </c>
      <c r="E76" s="5">
        <v>34.1</v>
      </c>
      <c r="F76" s="5">
        <v>61</v>
      </c>
      <c r="G76" s="6">
        <f t="shared" si="33"/>
        <v>13.652064257908876</v>
      </c>
      <c r="H76" s="44"/>
      <c r="I76" s="7">
        <f t="shared" si="32"/>
        <v>0.88077833921992743</v>
      </c>
      <c r="J76" s="69"/>
      <c r="K76" s="69"/>
      <c r="L76" s="71"/>
      <c r="M76" s="57"/>
      <c r="N76" s="57"/>
      <c r="O76" s="53"/>
      <c r="P76" s="53"/>
      <c r="Q76" s="53"/>
      <c r="R76" s="53"/>
      <c r="S76" s="53"/>
      <c r="T76" s="54"/>
    </row>
    <row r="77" spans="1:21" s="4" customFormat="1">
      <c r="A77" s="75"/>
      <c r="B77" s="64"/>
      <c r="C77" s="55" t="s">
        <v>17</v>
      </c>
      <c r="D77" s="5">
        <v>17.5</v>
      </c>
      <c r="E77" s="8">
        <v>27.2</v>
      </c>
      <c r="F77" s="8">
        <v>30</v>
      </c>
      <c r="G77" s="6">
        <f>(E77-D77)*10/11.96/(F77/60)</f>
        <v>16.220735785953178</v>
      </c>
      <c r="H77" s="44"/>
      <c r="I77" s="9">
        <f t="shared" si="32"/>
        <v>1.0464990829647212</v>
      </c>
      <c r="J77" s="10">
        <v>3727</v>
      </c>
      <c r="K77" s="10">
        <v>226.1</v>
      </c>
      <c r="L77" s="11">
        <f>(J77-K77)/J77</f>
        <v>0.9393345854574725</v>
      </c>
      <c r="M77" s="57"/>
      <c r="N77" s="57"/>
      <c r="O77" s="12">
        <f>(1/L77-1)*G77</f>
        <v>1.0475901514479173</v>
      </c>
      <c r="P77" s="59">
        <f>AVERAGE(O77:O79)</f>
        <v>0.91678641154647211</v>
      </c>
      <c r="Q77" s="59">
        <f>STDEV(O77:O79)</f>
        <v>0.21493456505666855</v>
      </c>
      <c r="R77" s="12">
        <f>I74/O77</f>
        <v>1.1894815090897297</v>
      </c>
      <c r="S77" s="59">
        <f>AVERAGE(R77:R79)</f>
        <v>1.179831567228449</v>
      </c>
      <c r="T77" s="61">
        <f>STDEV(R77:R79)</f>
        <v>0.14234068922007612</v>
      </c>
    </row>
    <row r="78" spans="1:21" s="4" customFormat="1">
      <c r="A78" s="75"/>
      <c r="B78" s="64"/>
      <c r="C78" s="55"/>
      <c r="D78" s="5">
        <v>17.5</v>
      </c>
      <c r="E78" s="5">
        <v>25.5</v>
      </c>
      <c r="F78" s="5">
        <v>30</v>
      </c>
      <c r="G78" s="6">
        <f t="shared" ref="G78:G79" si="34">(E78-D78)*10/11.96/(F78/60)</f>
        <v>13.37792642140468</v>
      </c>
      <c r="H78" s="44"/>
      <c r="I78" s="9">
        <f t="shared" si="32"/>
        <v>0.86309202718739875</v>
      </c>
      <c r="J78" s="10">
        <v>3745</v>
      </c>
      <c r="K78" s="10">
        <v>268.7</v>
      </c>
      <c r="L78" s="11">
        <f>(J78-K78)/J78</f>
        <v>0.92825100133511351</v>
      </c>
      <c r="M78" s="57"/>
      <c r="N78" s="57"/>
      <c r="O78" s="12">
        <f>(1/L78-1)*G78</f>
        <v>1.0340444810377227</v>
      </c>
      <c r="P78" s="59"/>
      <c r="Q78" s="59"/>
      <c r="R78" s="12">
        <f t="shared" ref="R78:R79" si="35">I75/O78</f>
        <v>1.0329114493919351</v>
      </c>
      <c r="S78" s="59"/>
      <c r="T78" s="61"/>
      <c r="U78" s="4" t="s">
        <v>4</v>
      </c>
    </row>
    <row r="79" spans="1:21" s="4" customFormat="1" ht="16.5" thickBot="1">
      <c r="A79" s="75"/>
      <c r="B79" s="65"/>
      <c r="C79" s="56"/>
      <c r="D79" s="13">
        <v>17.8</v>
      </c>
      <c r="E79" s="13">
        <v>28.1</v>
      </c>
      <c r="F79" s="13">
        <v>41</v>
      </c>
      <c r="G79" s="14">
        <f t="shared" si="34"/>
        <v>12.60298556162819</v>
      </c>
      <c r="H79" s="45"/>
      <c r="I79" s="15">
        <f t="shared" si="32"/>
        <v>0.81309584268568968</v>
      </c>
      <c r="J79" s="16">
        <v>4132</v>
      </c>
      <c r="K79" s="16">
        <v>208.2</v>
      </c>
      <c r="L79" s="17">
        <f>(J79-K79)/J79</f>
        <v>0.94961277831558577</v>
      </c>
      <c r="M79" s="58"/>
      <c r="N79" s="58"/>
      <c r="O79" s="18">
        <f>(1/L79-1)*G79</f>
        <v>0.66872460215377638</v>
      </c>
      <c r="P79" s="60"/>
      <c r="Q79" s="60"/>
      <c r="R79" s="18">
        <f t="shared" si="35"/>
        <v>1.3171017432036818</v>
      </c>
      <c r="S79" s="60"/>
      <c r="T79" s="62"/>
    </row>
    <row r="80" spans="1:21" ht="16.5" thickBot="1"/>
    <row r="81" spans="1:21" s="4" customFormat="1" ht="15.75" customHeight="1">
      <c r="A81" s="75" t="s">
        <v>33</v>
      </c>
      <c r="B81" s="63" t="s">
        <v>32</v>
      </c>
      <c r="C81" s="66" t="s">
        <v>0</v>
      </c>
      <c r="D81" s="1">
        <v>17.8</v>
      </c>
      <c r="E81" s="1">
        <v>28.8</v>
      </c>
      <c r="F81" s="1">
        <v>16</v>
      </c>
      <c r="G81" s="2">
        <f>(E81-D81)*10/11.96/(F81/60)</f>
        <v>34.48996655518394</v>
      </c>
      <c r="H81" s="49" t="s">
        <v>37</v>
      </c>
      <c r="I81" s="3">
        <f t="shared" ref="I81:I86" si="36">G81/15.5</f>
        <v>2.2251591325925122</v>
      </c>
      <c r="J81" s="68" t="e">
        <f>AVERAGE(I81:I83)</f>
        <v>#DIV/0!</v>
      </c>
      <c r="K81" s="68"/>
      <c r="L81" s="70" t="e">
        <f>STDEV(I81:I83)</f>
        <v>#DIV/0!</v>
      </c>
      <c r="M81" s="72" t="s">
        <v>1</v>
      </c>
      <c r="N81" s="72"/>
      <c r="O81" s="51" t="s">
        <v>2</v>
      </c>
      <c r="P81" s="51"/>
      <c r="Q81" s="51"/>
      <c r="R81" s="51" t="s">
        <v>3</v>
      </c>
      <c r="S81" s="51"/>
      <c r="T81" s="52"/>
    </row>
    <row r="82" spans="1:21" s="4" customFormat="1">
      <c r="A82" s="75"/>
      <c r="B82" s="64"/>
      <c r="C82" s="67"/>
      <c r="D82" s="5">
        <v>17.8</v>
      </c>
      <c r="E82" s="5"/>
      <c r="F82" s="5"/>
      <c r="G82" s="6" t="e">
        <f t="shared" ref="G82:G83" si="37">(E82-D82)*10/11.96/(F82/60)</f>
        <v>#DIV/0!</v>
      </c>
      <c r="H82" s="44"/>
      <c r="I82" s="7" t="e">
        <f t="shared" si="36"/>
        <v>#DIV/0!</v>
      </c>
      <c r="J82" s="69"/>
      <c r="K82" s="69"/>
      <c r="L82" s="71"/>
      <c r="M82" s="73"/>
      <c r="N82" s="73"/>
      <c r="O82" s="53"/>
      <c r="P82" s="53"/>
      <c r="Q82" s="53"/>
      <c r="R82" s="53"/>
      <c r="S82" s="53"/>
      <c r="T82" s="54"/>
    </row>
    <row r="83" spans="1:21" s="4" customFormat="1">
      <c r="A83" s="75"/>
      <c r="B83" s="64"/>
      <c r="C83" s="67"/>
      <c r="D83" s="5">
        <v>17.5</v>
      </c>
      <c r="E83" s="5"/>
      <c r="F83" s="5"/>
      <c r="G83" s="6" t="e">
        <f t="shared" si="37"/>
        <v>#DIV/0!</v>
      </c>
      <c r="H83" s="44"/>
      <c r="I83" s="7" t="e">
        <f t="shared" si="36"/>
        <v>#DIV/0!</v>
      </c>
      <c r="J83" s="69"/>
      <c r="K83" s="69"/>
      <c r="L83" s="71"/>
      <c r="M83" s="73"/>
      <c r="N83" s="73"/>
      <c r="O83" s="53"/>
      <c r="P83" s="53"/>
      <c r="Q83" s="53"/>
      <c r="R83" s="53"/>
      <c r="S83" s="53"/>
      <c r="T83" s="54"/>
    </row>
    <row r="84" spans="1:21" s="4" customFormat="1">
      <c r="A84" s="75"/>
      <c r="B84" s="64"/>
      <c r="C84" s="55" t="s">
        <v>17</v>
      </c>
      <c r="D84" s="5">
        <v>17.8</v>
      </c>
      <c r="E84" s="8">
        <v>31.5</v>
      </c>
      <c r="F84" s="8">
        <v>23</v>
      </c>
      <c r="G84" s="6">
        <f>(E84-D84)*10/11.96/(F84/60)</f>
        <v>29.882216082594152</v>
      </c>
      <c r="H84" s="50" t="s">
        <v>37</v>
      </c>
      <c r="I84" s="9">
        <f t="shared" si="36"/>
        <v>1.9278849085544614</v>
      </c>
      <c r="J84" s="10">
        <v>4047</v>
      </c>
      <c r="K84" s="10">
        <v>205.6</v>
      </c>
      <c r="L84" s="11">
        <f>(J84-K84)/J84</f>
        <v>0.94919693600197674</v>
      </c>
      <c r="M84" s="57" t="e">
        <f>AVERAGE(L84:L86)</f>
        <v>#DIV/0!</v>
      </c>
      <c r="N84" s="57" t="e">
        <f>STDEV(L84:L86)</f>
        <v>#DIV/0!</v>
      </c>
      <c r="O84" s="12">
        <f>(1/L84-1)*G84</f>
        <v>1.5993605525541128</v>
      </c>
      <c r="P84" s="59" t="e">
        <f>AVERAGE(O84:O86)</f>
        <v>#DIV/0!</v>
      </c>
      <c r="Q84" s="59" t="e">
        <f>STDEV(O84:O86)</f>
        <v>#DIV/0!</v>
      </c>
      <c r="R84" s="12">
        <f>I81/O84</f>
        <v>1.3912804895925592</v>
      </c>
      <c r="S84" s="59" t="e">
        <f>AVERAGE(R84:R86)</f>
        <v>#DIV/0!</v>
      </c>
      <c r="T84" s="61" t="e">
        <f>STDEV(R84:R86)</f>
        <v>#DIV/0!</v>
      </c>
    </row>
    <row r="85" spans="1:21" s="4" customFormat="1">
      <c r="A85" s="75"/>
      <c r="B85" s="64"/>
      <c r="C85" s="55"/>
      <c r="D85" s="5">
        <v>17.5</v>
      </c>
      <c r="E85" s="5"/>
      <c r="F85" s="5"/>
      <c r="G85" s="6" t="e">
        <f t="shared" ref="G85:G86" si="38">(E85-D85)*10/11.96/(F85/60)</f>
        <v>#DIV/0!</v>
      </c>
      <c r="H85" s="44"/>
      <c r="I85" s="9" t="e">
        <f t="shared" si="36"/>
        <v>#DIV/0!</v>
      </c>
      <c r="J85" s="10"/>
      <c r="K85" s="10"/>
      <c r="L85" s="11" t="e">
        <f>(J85-K85)/J85</f>
        <v>#DIV/0!</v>
      </c>
      <c r="M85" s="57"/>
      <c r="N85" s="57"/>
      <c r="O85" s="12" t="e">
        <f>(1/L85-1)*G85</f>
        <v>#DIV/0!</v>
      </c>
      <c r="P85" s="59"/>
      <c r="Q85" s="59"/>
      <c r="R85" s="12" t="e">
        <f t="shared" ref="R85:R86" si="39">I82/O85</f>
        <v>#DIV/0!</v>
      </c>
      <c r="S85" s="59"/>
      <c r="T85" s="61"/>
      <c r="U85" s="4" t="s">
        <v>4</v>
      </c>
    </row>
    <row r="86" spans="1:21" s="4" customFormat="1" ht="16.5" thickBot="1">
      <c r="A86" s="75"/>
      <c r="B86" s="65"/>
      <c r="C86" s="56"/>
      <c r="D86" s="13">
        <v>17.8</v>
      </c>
      <c r="E86" s="13"/>
      <c r="F86" s="13"/>
      <c r="G86" s="14" t="e">
        <f t="shared" si="38"/>
        <v>#DIV/0!</v>
      </c>
      <c r="H86" s="45"/>
      <c r="I86" s="15" t="e">
        <f t="shared" si="36"/>
        <v>#DIV/0!</v>
      </c>
      <c r="J86" s="16"/>
      <c r="K86" s="16"/>
      <c r="L86" s="17" t="e">
        <f>(J86-K86)/J86</f>
        <v>#DIV/0!</v>
      </c>
      <c r="M86" s="58"/>
      <c r="N86" s="58"/>
      <c r="O86" s="18" t="e">
        <f>(1/L86-1)*G86</f>
        <v>#DIV/0!</v>
      </c>
      <c r="P86" s="60"/>
      <c r="Q86" s="60"/>
      <c r="R86" s="18" t="e">
        <f t="shared" si="39"/>
        <v>#DIV/0!</v>
      </c>
      <c r="S86" s="60"/>
      <c r="T86" s="62"/>
    </row>
    <row r="87" spans="1:21" ht="16.5" thickBot="1"/>
    <row r="88" spans="1:21" s="4" customFormat="1" ht="15.75" customHeight="1">
      <c r="A88" s="75" t="s">
        <v>33</v>
      </c>
      <c r="B88" s="63" t="s">
        <v>35</v>
      </c>
      <c r="C88" s="66" t="s">
        <v>0</v>
      </c>
      <c r="D88" s="1">
        <v>17.5</v>
      </c>
      <c r="E88" s="1">
        <v>26.7</v>
      </c>
      <c r="F88" s="1">
        <v>11</v>
      </c>
      <c r="G88" s="2">
        <f>(E88-D88)*10/11.96/(F88/60)</f>
        <v>41.95804195804196</v>
      </c>
      <c r="H88" s="43"/>
      <c r="I88" s="3">
        <f t="shared" ref="I88:I93" si="40">G88/15.5</f>
        <v>2.706970448905933</v>
      </c>
      <c r="J88" s="68" t="e">
        <f>AVERAGE(I88:I90)</f>
        <v>#DIV/0!</v>
      </c>
      <c r="K88" s="68"/>
      <c r="L88" s="70" t="e">
        <f>STDEV(I88:I90)</f>
        <v>#DIV/0!</v>
      </c>
      <c r="M88" s="72" t="s">
        <v>1</v>
      </c>
      <c r="N88" s="72"/>
      <c r="O88" s="51" t="s">
        <v>2</v>
      </c>
      <c r="P88" s="51"/>
      <c r="Q88" s="51"/>
      <c r="R88" s="51" t="s">
        <v>3</v>
      </c>
      <c r="S88" s="51"/>
      <c r="T88" s="52"/>
    </row>
    <row r="89" spans="1:21" s="4" customFormat="1">
      <c r="A89" s="75"/>
      <c r="B89" s="64"/>
      <c r="C89" s="67"/>
      <c r="D89" s="5">
        <v>17.8</v>
      </c>
      <c r="E89" s="5"/>
      <c r="F89" s="5"/>
      <c r="G89" s="6" t="e">
        <f t="shared" ref="G89:G90" si="41">(E89-D89)*10/11.96/(F89/60)</f>
        <v>#DIV/0!</v>
      </c>
      <c r="H89" s="44"/>
      <c r="I89" s="7" t="e">
        <f t="shared" si="40"/>
        <v>#DIV/0!</v>
      </c>
      <c r="J89" s="69"/>
      <c r="K89" s="69"/>
      <c r="L89" s="71"/>
      <c r="M89" s="73"/>
      <c r="N89" s="73"/>
      <c r="O89" s="53"/>
      <c r="P89" s="53"/>
      <c r="Q89" s="53"/>
      <c r="R89" s="53"/>
      <c r="S89" s="53"/>
      <c r="T89" s="54"/>
    </row>
    <row r="90" spans="1:21" s="4" customFormat="1">
      <c r="A90" s="75"/>
      <c r="B90" s="64"/>
      <c r="C90" s="67"/>
      <c r="D90" s="5">
        <v>17.5</v>
      </c>
      <c r="E90" s="5"/>
      <c r="F90" s="5"/>
      <c r="G90" s="6" t="e">
        <f t="shared" si="41"/>
        <v>#DIV/0!</v>
      </c>
      <c r="H90" s="44"/>
      <c r="I90" s="7" t="e">
        <f t="shared" si="40"/>
        <v>#DIV/0!</v>
      </c>
      <c r="J90" s="69"/>
      <c r="K90" s="69"/>
      <c r="L90" s="71"/>
      <c r="M90" s="73"/>
      <c r="N90" s="73"/>
      <c r="O90" s="53"/>
      <c r="P90" s="53"/>
      <c r="Q90" s="53"/>
      <c r="R90" s="53"/>
      <c r="S90" s="53"/>
      <c r="T90" s="54"/>
    </row>
    <row r="91" spans="1:21" s="4" customFormat="1">
      <c r="A91" s="75"/>
      <c r="B91" s="64"/>
      <c r="C91" s="55" t="s">
        <v>17</v>
      </c>
      <c r="D91" s="5">
        <v>17.8</v>
      </c>
      <c r="E91" s="8">
        <v>33.700000000000003</v>
      </c>
      <c r="F91" s="8">
        <v>23</v>
      </c>
      <c r="G91" s="6">
        <f>(E91-D91)*10/11.96/(F91/60)</f>
        <v>34.680820125054531</v>
      </c>
      <c r="H91" s="44"/>
      <c r="I91" s="9">
        <f t="shared" si="40"/>
        <v>2.2374722661325506</v>
      </c>
      <c r="J91" s="10">
        <v>3733</v>
      </c>
      <c r="K91" s="10">
        <v>55.1</v>
      </c>
      <c r="L91" s="11">
        <f>(J91-K91)/J91</f>
        <v>0.98523975354942406</v>
      </c>
      <c r="M91" s="57" t="e">
        <f>AVERAGE(L91:L93)</f>
        <v>#DIV/0!</v>
      </c>
      <c r="N91" s="57" t="e">
        <f>STDEV(L91:L93)</f>
        <v>#DIV/0!</v>
      </c>
      <c r="O91" s="12">
        <f>(1/L91-1)*G91</f>
        <v>0.51956637996968436</v>
      </c>
      <c r="P91" s="59" t="e">
        <f>AVERAGE(O91:O93)</f>
        <v>#DIV/0!</v>
      </c>
      <c r="Q91" s="59" t="e">
        <f>STDEV(O91:O93)</f>
        <v>#DIV/0!</v>
      </c>
      <c r="R91" s="12">
        <f>I88/O91</f>
        <v>5.2100569884138368</v>
      </c>
      <c r="S91" s="59" t="e">
        <f>AVERAGE(R91:R93)</f>
        <v>#DIV/0!</v>
      </c>
      <c r="T91" s="61" t="e">
        <f>STDEV(R91:R93)</f>
        <v>#DIV/0!</v>
      </c>
    </row>
    <row r="92" spans="1:21" s="4" customFormat="1">
      <c r="A92" s="75"/>
      <c r="B92" s="64"/>
      <c r="C92" s="55"/>
      <c r="D92" s="5">
        <v>17.5</v>
      </c>
      <c r="E92" s="5"/>
      <c r="F92" s="5"/>
      <c r="G92" s="6" t="e">
        <f t="shared" ref="G92:G93" si="42">(E92-D92)*10/11.96/(F92/60)</f>
        <v>#DIV/0!</v>
      </c>
      <c r="H92" s="44"/>
      <c r="I92" s="9" t="e">
        <f t="shared" si="40"/>
        <v>#DIV/0!</v>
      </c>
      <c r="J92" s="10"/>
      <c r="K92" s="10"/>
      <c r="L92" s="11" t="e">
        <f>(J92-K92)/J92</f>
        <v>#DIV/0!</v>
      </c>
      <c r="M92" s="57"/>
      <c r="N92" s="57"/>
      <c r="O92" s="12" t="e">
        <f>(1/L92-1)*G92</f>
        <v>#DIV/0!</v>
      </c>
      <c r="P92" s="59"/>
      <c r="Q92" s="59"/>
      <c r="R92" s="12" t="e">
        <f t="shared" ref="R92:R93" si="43">I89/O92</f>
        <v>#DIV/0!</v>
      </c>
      <c r="S92" s="59"/>
      <c r="T92" s="61"/>
      <c r="U92" s="4" t="s">
        <v>4</v>
      </c>
    </row>
    <row r="93" spans="1:21" s="4" customFormat="1" ht="16.5" thickBot="1">
      <c r="A93" s="75"/>
      <c r="B93" s="65"/>
      <c r="C93" s="56"/>
      <c r="D93" s="13">
        <v>17.8</v>
      </c>
      <c r="E93" s="13"/>
      <c r="F93" s="13"/>
      <c r="G93" s="14" t="e">
        <f t="shared" si="42"/>
        <v>#DIV/0!</v>
      </c>
      <c r="H93" s="45"/>
      <c r="I93" s="15" t="e">
        <f t="shared" si="40"/>
        <v>#DIV/0!</v>
      </c>
      <c r="J93" s="16"/>
      <c r="K93" s="16"/>
      <c r="L93" s="17" t="e">
        <f>(J93-K93)/J93</f>
        <v>#DIV/0!</v>
      </c>
      <c r="M93" s="58"/>
      <c r="N93" s="58"/>
      <c r="O93" s="18" t="e">
        <f>(1/L93-1)*G93</f>
        <v>#DIV/0!</v>
      </c>
      <c r="P93" s="60"/>
      <c r="Q93" s="60"/>
      <c r="R93" s="18" t="e">
        <f t="shared" si="43"/>
        <v>#DIV/0!</v>
      </c>
      <c r="S93" s="60"/>
      <c r="T93" s="62"/>
    </row>
    <row r="94" spans="1:21" ht="16.5" thickBot="1"/>
    <row r="95" spans="1:21" s="4" customFormat="1" ht="15.75" customHeight="1">
      <c r="A95" s="75" t="s">
        <v>33</v>
      </c>
      <c r="B95" s="63" t="s">
        <v>34</v>
      </c>
      <c r="C95" s="66" t="s">
        <v>0</v>
      </c>
      <c r="D95" s="1">
        <v>17.5</v>
      </c>
      <c r="E95" s="1">
        <v>31.4</v>
      </c>
      <c r="F95" s="1">
        <v>18</v>
      </c>
      <c r="G95" s="2">
        <f>(E95-D95)*10/11.96/(F95/60)</f>
        <v>38.740245261984391</v>
      </c>
      <c r="H95" s="49" t="s">
        <v>37</v>
      </c>
      <c r="I95" s="3">
        <f t="shared" ref="I95:I100" si="44">G95/15.5</f>
        <v>2.4993706620635092</v>
      </c>
      <c r="J95" s="68" t="e">
        <f>AVERAGE(I95:I97)</f>
        <v>#DIV/0!</v>
      </c>
      <c r="K95" s="68"/>
      <c r="L95" s="70" t="e">
        <f>STDEV(I95:I97)</f>
        <v>#DIV/0!</v>
      </c>
      <c r="M95" s="72" t="s">
        <v>1</v>
      </c>
      <c r="N95" s="72"/>
      <c r="O95" s="51" t="s">
        <v>2</v>
      </c>
      <c r="P95" s="51"/>
      <c r="Q95" s="51"/>
      <c r="R95" s="51" t="s">
        <v>3</v>
      </c>
      <c r="S95" s="51"/>
      <c r="T95" s="52"/>
    </row>
    <row r="96" spans="1:21" s="4" customFormat="1">
      <c r="A96" s="75"/>
      <c r="B96" s="64"/>
      <c r="C96" s="67"/>
      <c r="D96" s="5">
        <v>17.8</v>
      </c>
      <c r="E96" s="5"/>
      <c r="F96" s="5"/>
      <c r="G96" s="6" t="e">
        <f t="shared" ref="G96:G97" si="45">(E96-D96)*10/11.96/(F96/60)</f>
        <v>#DIV/0!</v>
      </c>
      <c r="H96" s="44"/>
      <c r="I96" s="7" t="e">
        <f t="shared" si="44"/>
        <v>#DIV/0!</v>
      </c>
      <c r="J96" s="69"/>
      <c r="K96" s="69"/>
      <c r="L96" s="71"/>
      <c r="M96" s="73"/>
      <c r="N96" s="73"/>
      <c r="O96" s="53"/>
      <c r="P96" s="53"/>
      <c r="Q96" s="53"/>
      <c r="R96" s="53"/>
      <c r="S96" s="53"/>
      <c r="T96" s="54"/>
    </row>
    <row r="97" spans="1:21" s="4" customFormat="1">
      <c r="A97" s="75"/>
      <c r="B97" s="64"/>
      <c r="C97" s="67"/>
      <c r="D97" s="5">
        <v>17.5</v>
      </c>
      <c r="E97" s="5"/>
      <c r="F97" s="5"/>
      <c r="G97" s="6" t="e">
        <f t="shared" si="45"/>
        <v>#DIV/0!</v>
      </c>
      <c r="H97" s="44"/>
      <c r="I97" s="7" t="e">
        <f t="shared" si="44"/>
        <v>#DIV/0!</v>
      </c>
      <c r="J97" s="69"/>
      <c r="K97" s="69"/>
      <c r="L97" s="71"/>
      <c r="M97" s="73"/>
      <c r="N97" s="73"/>
      <c r="O97" s="53"/>
      <c r="P97" s="53"/>
      <c r="Q97" s="53"/>
      <c r="R97" s="53"/>
      <c r="S97" s="53"/>
      <c r="T97" s="54"/>
    </row>
    <row r="98" spans="1:21" s="4" customFormat="1">
      <c r="A98" s="75"/>
      <c r="B98" s="64"/>
      <c r="C98" s="55" t="s">
        <v>17</v>
      </c>
      <c r="D98" s="5">
        <v>17.8</v>
      </c>
      <c r="E98" s="8">
        <v>32.799999999999997</v>
      </c>
      <c r="F98" s="8">
        <v>22</v>
      </c>
      <c r="G98" s="6">
        <f>(E98-D98)*10/11.96/(F98/60)</f>
        <v>34.20492550927333</v>
      </c>
      <c r="H98" s="50" t="s">
        <v>37</v>
      </c>
      <c r="I98" s="9">
        <f t="shared" si="44"/>
        <v>2.2067693876950534</v>
      </c>
      <c r="J98" s="10">
        <v>3724</v>
      </c>
      <c r="K98" s="10">
        <v>41.8</v>
      </c>
      <c r="L98" s="11">
        <f>(J98-K98)/J98</f>
        <v>0.98877551020408161</v>
      </c>
      <c r="M98" s="57" t="e">
        <f>AVERAGE(L98:L100)</f>
        <v>#DIV/0!</v>
      </c>
      <c r="N98" s="57" t="e">
        <f>STDEV(L98:L100)</f>
        <v>#DIV/0!</v>
      </c>
      <c r="O98" s="12">
        <f>(1/L98-1)*G98</f>
        <v>0.38829120805160583</v>
      </c>
      <c r="P98" s="59" t="e">
        <f>AVERAGE(O98:O100)</f>
        <v>#DIV/0!</v>
      </c>
      <c r="Q98" s="59" t="e">
        <f>STDEV(O98:O100)</f>
        <v>#DIV/0!</v>
      </c>
      <c r="R98" s="12">
        <f>I95/O98</f>
        <v>6.4368458781362117</v>
      </c>
      <c r="S98" s="59" t="e">
        <f>AVERAGE(R98:R100)</f>
        <v>#DIV/0!</v>
      </c>
      <c r="T98" s="61" t="e">
        <f>STDEV(R98:R100)</f>
        <v>#DIV/0!</v>
      </c>
    </row>
    <row r="99" spans="1:21" s="4" customFormat="1">
      <c r="A99" s="75"/>
      <c r="B99" s="64"/>
      <c r="C99" s="55"/>
      <c r="D99" s="5">
        <v>17.5</v>
      </c>
      <c r="E99" s="5"/>
      <c r="F99" s="5"/>
      <c r="G99" s="6" t="e">
        <f t="shared" ref="G99:G100" si="46">(E99-D99)*10/11.96/(F99/60)</f>
        <v>#DIV/0!</v>
      </c>
      <c r="H99" s="44"/>
      <c r="I99" s="9" t="e">
        <f t="shared" si="44"/>
        <v>#DIV/0!</v>
      </c>
      <c r="J99" s="10"/>
      <c r="K99" s="10"/>
      <c r="L99" s="11" t="e">
        <f>(J99-K99)/J99</f>
        <v>#DIV/0!</v>
      </c>
      <c r="M99" s="57"/>
      <c r="N99" s="57"/>
      <c r="O99" s="12" t="e">
        <f>(1/L99-1)*G99</f>
        <v>#DIV/0!</v>
      </c>
      <c r="P99" s="59"/>
      <c r="Q99" s="59"/>
      <c r="R99" s="12" t="e">
        <f t="shared" ref="R99:R100" si="47">I96/O99</f>
        <v>#DIV/0!</v>
      </c>
      <c r="S99" s="59"/>
      <c r="T99" s="61"/>
      <c r="U99" s="4" t="s">
        <v>4</v>
      </c>
    </row>
    <row r="100" spans="1:21" s="4" customFormat="1" ht="16.5" thickBot="1">
      <c r="A100" s="75"/>
      <c r="B100" s="65"/>
      <c r="C100" s="56"/>
      <c r="D100" s="13">
        <v>17.8</v>
      </c>
      <c r="E100" s="13"/>
      <c r="F100" s="13"/>
      <c r="G100" s="14" t="e">
        <f t="shared" si="46"/>
        <v>#DIV/0!</v>
      </c>
      <c r="H100" s="45"/>
      <c r="I100" s="15" t="e">
        <f t="shared" si="44"/>
        <v>#DIV/0!</v>
      </c>
      <c r="J100" s="16"/>
      <c r="K100" s="16"/>
      <c r="L100" s="17" t="e">
        <f>(J100-K100)/J100</f>
        <v>#DIV/0!</v>
      </c>
      <c r="M100" s="58"/>
      <c r="N100" s="58"/>
      <c r="O100" s="18" t="e">
        <f>(1/L100-1)*G100</f>
        <v>#DIV/0!</v>
      </c>
      <c r="P100" s="60"/>
      <c r="Q100" s="60"/>
      <c r="R100" s="18" t="e">
        <f t="shared" si="47"/>
        <v>#DIV/0!</v>
      </c>
      <c r="S100" s="60"/>
      <c r="T100" s="62"/>
    </row>
    <row r="101" spans="1:21" ht="16.5" thickBot="1"/>
    <row r="102" spans="1:21" s="4" customFormat="1" ht="15.75" customHeight="1">
      <c r="A102" s="75" t="s">
        <v>38</v>
      </c>
      <c r="B102" s="63" t="s">
        <v>39</v>
      </c>
      <c r="C102" s="66" t="s">
        <v>0</v>
      </c>
      <c r="D102" s="1">
        <v>17.5</v>
      </c>
      <c r="E102" s="1">
        <v>27.5</v>
      </c>
      <c r="F102" s="1">
        <v>1</v>
      </c>
      <c r="G102" s="2">
        <f>(E102-D102)*10/11.96/(F102/60)</f>
        <v>501.6722408026755</v>
      </c>
      <c r="H102" s="49" t="s">
        <v>37</v>
      </c>
      <c r="I102" s="3">
        <f t="shared" ref="I102:I107" si="48">G102/15.5</f>
        <v>32.365951019527451</v>
      </c>
      <c r="J102" s="68" t="e">
        <f>AVERAGE(I102:I104)</f>
        <v>#DIV/0!</v>
      </c>
      <c r="K102" s="68"/>
      <c r="L102" s="70" t="e">
        <f>STDEV(I102:I104)</f>
        <v>#DIV/0!</v>
      </c>
      <c r="M102" s="72" t="s">
        <v>1</v>
      </c>
      <c r="N102" s="72"/>
      <c r="O102" s="51" t="s">
        <v>2</v>
      </c>
      <c r="P102" s="51"/>
      <c r="Q102" s="51"/>
      <c r="R102" s="51" t="s">
        <v>3</v>
      </c>
      <c r="S102" s="51"/>
      <c r="T102" s="52"/>
    </row>
    <row r="103" spans="1:21" s="4" customFormat="1">
      <c r="A103" s="75"/>
      <c r="B103" s="64"/>
      <c r="C103" s="67"/>
      <c r="D103" s="5">
        <v>17.8</v>
      </c>
      <c r="E103" s="5"/>
      <c r="F103" s="5"/>
      <c r="G103" s="6" t="e">
        <f t="shared" ref="G103:G104" si="49">(E103-D103)*10/11.96/(F103/60)</f>
        <v>#DIV/0!</v>
      </c>
      <c r="H103" s="44"/>
      <c r="I103" s="7" t="e">
        <f t="shared" si="48"/>
        <v>#DIV/0!</v>
      </c>
      <c r="J103" s="69"/>
      <c r="K103" s="69"/>
      <c r="L103" s="71"/>
      <c r="M103" s="73"/>
      <c r="N103" s="73"/>
      <c r="O103" s="53"/>
      <c r="P103" s="53"/>
      <c r="Q103" s="53"/>
      <c r="R103" s="53"/>
      <c r="S103" s="53"/>
      <c r="T103" s="54"/>
    </row>
    <row r="104" spans="1:21" s="4" customFormat="1">
      <c r="A104" s="75"/>
      <c r="B104" s="64"/>
      <c r="C104" s="67"/>
      <c r="D104" s="5">
        <v>17.5</v>
      </c>
      <c r="E104" s="5"/>
      <c r="F104" s="5"/>
      <c r="G104" s="6" t="e">
        <f t="shared" si="49"/>
        <v>#DIV/0!</v>
      </c>
      <c r="H104" s="44"/>
      <c r="I104" s="7" t="e">
        <f t="shared" si="48"/>
        <v>#DIV/0!</v>
      </c>
      <c r="J104" s="69"/>
      <c r="K104" s="69"/>
      <c r="L104" s="71"/>
      <c r="M104" s="73"/>
      <c r="N104" s="73"/>
      <c r="O104" s="53"/>
      <c r="P104" s="53"/>
      <c r="Q104" s="53"/>
      <c r="R104" s="53"/>
      <c r="S104" s="53"/>
      <c r="T104" s="54"/>
    </row>
    <row r="105" spans="1:21" s="4" customFormat="1">
      <c r="A105" s="75"/>
      <c r="B105" s="64"/>
      <c r="C105" s="55" t="s">
        <v>17</v>
      </c>
      <c r="D105" s="5">
        <v>17.5</v>
      </c>
      <c r="E105" s="8">
        <v>34.299999999999997</v>
      </c>
      <c r="F105" s="8">
        <v>2</v>
      </c>
      <c r="G105" s="6">
        <f>(E105-D105)*10/11.96/(F105/60)</f>
        <v>421.40468227424736</v>
      </c>
      <c r="H105" s="50" t="s">
        <v>37</v>
      </c>
      <c r="I105" s="9">
        <f t="shared" si="48"/>
        <v>27.187398856403057</v>
      </c>
      <c r="J105" s="10">
        <v>3648</v>
      </c>
      <c r="K105" s="10">
        <v>3606</v>
      </c>
      <c r="L105" s="11">
        <f>(J105-K105)/J105</f>
        <v>1.1513157894736841E-2</v>
      </c>
      <c r="M105" s="57" t="e">
        <f>AVERAGE(L105:L107)</f>
        <v>#DIV/0!</v>
      </c>
      <c r="N105" s="57" t="e">
        <f>STDEV(L105:L107)</f>
        <v>#DIV/0!</v>
      </c>
      <c r="O105" s="12">
        <f>(1/L105-1)*G105</f>
        <v>36180.602006688954</v>
      </c>
      <c r="P105" s="59" t="e">
        <f>AVERAGE(O105:O107)</f>
        <v>#DIV/0!</v>
      </c>
      <c r="Q105" s="59" t="e">
        <f>STDEV(O105:O107)</f>
        <v>#DIV/0!</v>
      </c>
      <c r="R105" s="12">
        <f>I102/O105</f>
        <v>8.9456640366414406E-4</v>
      </c>
      <c r="S105" s="59" t="e">
        <f>AVERAGE(R105:R107)</f>
        <v>#DIV/0!</v>
      </c>
      <c r="T105" s="61" t="e">
        <f>STDEV(R105:R107)</f>
        <v>#DIV/0!</v>
      </c>
    </row>
    <row r="106" spans="1:21" s="4" customFormat="1">
      <c r="A106" s="75"/>
      <c r="B106" s="64"/>
      <c r="C106" s="55"/>
      <c r="D106" s="5">
        <v>17.5</v>
      </c>
      <c r="E106" s="5"/>
      <c r="F106" s="5"/>
      <c r="G106" s="6" t="e">
        <f t="shared" ref="G106:G107" si="50">(E106-D106)*10/11.96/(F106/60)</f>
        <v>#DIV/0!</v>
      </c>
      <c r="H106" s="44"/>
      <c r="I106" s="9" t="e">
        <f t="shared" si="48"/>
        <v>#DIV/0!</v>
      </c>
      <c r="J106" s="10"/>
      <c r="K106" s="10"/>
      <c r="L106" s="11" t="e">
        <f>(J106-K106)/J106</f>
        <v>#DIV/0!</v>
      </c>
      <c r="M106" s="57"/>
      <c r="N106" s="57"/>
      <c r="O106" s="12" t="e">
        <f>(1/L106-1)*G106</f>
        <v>#DIV/0!</v>
      </c>
      <c r="P106" s="59"/>
      <c r="Q106" s="59"/>
      <c r="R106" s="12" t="e">
        <f t="shared" ref="R106:R107" si="51">I103/O106</f>
        <v>#DIV/0!</v>
      </c>
      <c r="S106" s="59"/>
      <c r="T106" s="61"/>
      <c r="U106" s="4" t="s">
        <v>4</v>
      </c>
    </row>
    <row r="107" spans="1:21" s="4" customFormat="1" ht="16.5" thickBot="1">
      <c r="A107" s="75"/>
      <c r="B107" s="65"/>
      <c r="C107" s="56"/>
      <c r="D107" s="13">
        <v>17.8</v>
      </c>
      <c r="E107" s="13"/>
      <c r="F107" s="13"/>
      <c r="G107" s="14" t="e">
        <f t="shared" si="50"/>
        <v>#DIV/0!</v>
      </c>
      <c r="H107" s="45"/>
      <c r="I107" s="15" t="e">
        <f t="shared" si="48"/>
        <v>#DIV/0!</v>
      </c>
      <c r="J107" s="16"/>
      <c r="K107" s="16"/>
      <c r="L107" s="17" t="e">
        <f>(J107-K107)/J107</f>
        <v>#DIV/0!</v>
      </c>
      <c r="M107" s="58"/>
      <c r="N107" s="58"/>
      <c r="O107" s="18" t="e">
        <f>(1/L107-1)*G107</f>
        <v>#DIV/0!</v>
      </c>
      <c r="P107" s="60"/>
      <c r="Q107" s="60"/>
      <c r="R107" s="18" t="e">
        <f t="shared" si="51"/>
        <v>#DIV/0!</v>
      </c>
      <c r="S107" s="60"/>
      <c r="T107" s="62"/>
    </row>
    <row r="108" spans="1:21" ht="16.5" thickBot="1"/>
    <row r="109" spans="1:21" s="4" customFormat="1" ht="15.75" customHeight="1">
      <c r="A109" s="75" t="s">
        <v>38</v>
      </c>
      <c r="B109" s="63" t="s">
        <v>40</v>
      </c>
      <c r="C109" s="66" t="s">
        <v>0</v>
      </c>
      <c r="D109" s="1">
        <v>17.8</v>
      </c>
      <c r="E109" s="1"/>
      <c r="F109" s="1"/>
      <c r="G109" s="2" t="e">
        <f>(E109-D109)*10/11.96/(F109/60)</f>
        <v>#DIV/0!</v>
      </c>
      <c r="H109" s="49"/>
      <c r="I109" s="3" t="e">
        <f t="shared" ref="I109:I114" si="52">G109/15.5</f>
        <v>#DIV/0!</v>
      </c>
      <c r="J109" s="68" t="e">
        <f>AVERAGE(I109:I111)</f>
        <v>#DIV/0!</v>
      </c>
      <c r="K109" s="68"/>
      <c r="L109" s="70" t="e">
        <f>STDEV(I109:I111)</f>
        <v>#DIV/0!</v>
      </c>
      <c r="M109" s="72" t="s">
        <v>1</v>
      </c>
      <c r="N109" s="72"/>
      <c r="O109" s="51" t="s">
        <v>2</v>
      </c>
      <c r="P109" s="51"/>
      <c r="Q109" s="51"/>
      <c r="R109" s="51" t="s">
        <v>3</v>
      </c>
      <c r="S109" s="51"/>
      <c r="T109" s="52"/>
    </row>
    <row r="110" spans="1:21" s="4" customFormat="1">
      <c r="A110" s="75"/>
      <c r="B110" s="64"/>
      <c r="C110" s="67"/>
      <c r="D110" s="5">
        <v>17.8</v>
      </c>
      <c r="E110" s="5"/>
      <c r="F110" s="5"/>
      <c r="G110" s="6" t="e">
        <f t="shared" ref="G110:G111" si="53">(E110-D110)*10/11.96/(F110/60)</f>
        <v>#DIV/0!</v>
      </c>
      <c r="H110" s="44"/>
      <c r="I110" s="7" t="e">
        <f t="shared" si="52"/>
        <v>#DIV/0!</v>
      </c>
      <c r="J110" s="69"/>
      <c r="K110" s="69"/>
      <c r="L110" s="71"/>
      <c r="M110" s="73"/>
      <c r="N110" s="73"/>
      <c r="O110" s="53"/>
      <c r="P110" s="53"/>
      <c r="Q110" s="53"/>
      <c r="R110" s="53"/>
      <c r="S110" s="53"/>
      <c r="T110" s="54"/>
    </row>
    <row r="111" spans="1:21" s="4" customFormat="1">
      <c r="A111" s="75"/>
      <c r="B111" s="64"/>
      <c r="C111" s="67"/>
      <c r="D111" s="5">
        <v>17.8</v>
      </c>
      <c r="E111" s="5"/>
      <c r="F111" s="5"/>
      <c r="G111" s="6" t="e">
        <f t="shared" si="53"/>
        <v>#DIV/0!</v>
      </c>
      <c r="H111" s="44"/>
      <c r="I111" s="7" t="e">
        <f t="shared" si="52"/>
        <v>#DIV/0!</v>
      </c>
      <c r="J111" s="69"/>
      <c r="K111" s="69"/>
      <c r="L111" s="71"/>
      <c r="M111" s="73"/>
      <c r="N111" s="73"/>
      <c r="O111" s="53"/>
      <c r="P111" s="53"/>
      <c r="Q111" s="53"/>
      <c r="R111" s="53"/>
      <c r="S111" s="53"/>
      <c r="T111" s="54"/>
    </row>
    <row r="112" spans="1:21" s="4" customFormat="1">
      <c r="A112" s="75"/>
      <c r="B112" s="64"/>
      <c r="C112" s="55" t="s">
        <v>17</v>
      </c>
      <c r="D112" s="5">
        <v>17.8</v>
      </c>
      <c r="E112" s="8">
        <v>27.5</v>
      </c>
      <c r="F112" s="8">
        <v>22</v>
      </c>
      <c r="G112" s="6">
        <f>(E112-D112)*10/11.96/(F112/60)</f>
        <v>22.119185162663424</v>
      </c>
      <c r="H112" s="50" t="s">
        <v>41</v>
      </c>
      <c r="I112" s="9">
        <f t="shared" si="52"/>
        <v>1.4270442040428015</v>
      </c>
      <c r="J112" s="10">
        <v>4155</v>
      </c>
      <c r="K112" s="10">
        <v>171.3</v>
      </c>
      <c r="L112" s="11">
        <f>(J112-K112)/J112</f>
        <v>0.9587725631768953</v>
      </c>
      <c r="M112" s="57" t="e">
        <f>AVERAGE(L112:L114)</f>
        <v>#DIV/0!</v>
      </c>
      <c r="N112" s="57" t="e">
        <f>STDEV(L112:L114)</f>
        <v>#DIV/0!</v>
      </c>
      <c r="O112" s="12">
        <f>(1/L112-1)*G112</f>
        <v>0.95112995917469856</v>
      </c>
      <c r="P112" s="59" t="e">
        <f>AVERAGE(O112:O114)</f>
        <v>#DIV/0!</v>
      </c>
      <c r="Q112" s="59" t="e">
        <f>STDEV(O112:O114)</f>
        <v>#DIV/0!</v>
      </c>
      <c r="R112" s="12" t="e">
        <f>I109/O112</f>
        <v>#DIV/0!</v>
      </c>
      <c r="S112" s="59" t="e">
        <f>AVERAGE(R112:R114)</f>
        <v>#DIV/0!</v>
      </c>
      <c r="T112" s="61" t="e">
        <f>STDEV(R112:R114)</f>
        <v>#DIV/0!</v>
      </c>
    </row>
    <row r="113" spans="1:21" s="4" customFormat="1">
      <c r="A113" s="75"/>
      <c r="B113" s="64"/>
      <c r="C113" s="55"/>
      <c r="D113" s="5">
        <v>17.8</v>
      </c>
      <c r="E113" s="5"/>
      <c r="F113" s="5"/>
      <c r="G113" s="6" t="e">
        <f t="shared" ref="G113:G114" si="54">(E113-D113)*10/11.96/(F113/60)</f>
        <v>#DIV/0!</v>
      </c>
      <c r="H113" s="44"/>
      <c r="I113" s="9" t="e">
        <f t="shared" si="52"/>
        <v>#DIV/0!</v>
      </c>
      <c r="J113" s="10"/>
      <c r="K113" s="10"/>
      <c r="L113" s="11" t="e">
        <f>(J113-K113)/J113</f>
        <v>#DIV/0!</v>
      </c>
      <c r="M113" s="57"/>
      <c r="N113" s="57"/>
      <c r="O113" s="12" t="e">
        <f>(1/L113-1)*G113</f>
        <v>#DIV/0!</v>
      </c>
      <c r="P113" s="59"/>
      <c r="Q113" s="59"/>
      <c r="R113" s="12" t="e">
        <f t="shared" ref="R113:R114" si="55">I110/O113</f>
        <v>#DIV/0!</v>
      </c>
      <c r="S113" s="59"/>
      <c r="T113" s="61"/>
      <c r="U113" s="4" t="s">
        <v>4</v>
      </c>
    </row>
    <row r="114" spans="1:21" s="4" customFormat="1" ht="16.5" thickBot="1">
      <c r="A114" s="75"/>
      <c r="B114" s="65"/>
      <c r="C114" s="56"/>
      <c r="D114" s="13">
        <v>17.8</v>
      </c>
      <c r="E114" s="13"/>
      <c r="F114" s="13"/>
      <c r="G114" s="14" t="e">
        <f t="shared" si="54"/>
        <v>#DIV/0!</v>
      </c>
      <c r="H114" s="45"/>
      <c r="I114" s="15" t="e">
        <f t="shared" si="52"/>
        <v>#DIV/0!</v>
      </c>
      <c r="J114" s="16"/>
      <c r="K114" s="16"/>
      <c r="L114" s="17" t="e">
        <f>(J114-K114)/J114</f>
        <v>#DIV/0!</v>
      </c>
      <c r="M114" s="58"/>
      <c r="N114" s="58"/>
      <c r="O114" s="18" t="e">
        <f>(1/L114-1)*G114</f>
        <v>#DIV/0!</v>
      </c>
      <c r="P114" s="60"/>
      <c r="Q114" s="60"/>
      <c r="R114" s="18" t="e">
        <f t="shared" si="55"/>
        <v>#DIV/0!</v>
      </c>
      <c r="S114" s="60"/>
      <c r="T114" s="62"/>
    </row>
  </sheetData>
  <mergeCells count="222">
    <mergeCell ref="R102:T104"/>
    <mergeCell ref="C105:C107"/>
    <mergeCell ref="M105:M107"/>
    <mergeCell ref="N105:N107"/>
    <mergeCell ref="P105:P107"/>
    <mergeCell ref="Q105:Q107"/>
    <mergeCell ref="S105:S107"/>
    <mergeCell ref="T105:T107"/>
    <mergeCell ref="A109:A114"/>
    <mergeCell ref="B109:B114"/>
    <mergeCell ref="C109:C111"/>
    <mergeCell ref="J109:K111"/>
    <mergeCell ref="L109:L111"/>
    <mergeCell ref="M109:N111"/>
    <mergeCell ref="O109:Q111"/>
    <mergeCell ref="R109:T111"/>
    <mergeCell ref="C112:C114"/>
    <mergeCell ref="M112:M114"/>
    <mergeCell ref="N112:N114"/>
    <mergeCell ref="P112:P114"/>
    <mergeCell ref="Q112:Q114"/>
    <mergeCell ref="S112:S114"/>
    <mergeCell ref="T112:T114"/>
    <mergeCell ref="A102:A107"/>
    <mergeCell ref="A88:A93"/>
    <mergeCell ref="B88:B93"/>
    <mergeCell ref="C88:C90"/>
    <mergeCell ref="J88:K90"/>
    <mergeCell ref="L88:L90"/>
    <mergeCell ref="M88:N90"/>
    <mergeCell ref="A95:A100"/>
    <mergeCell ref="B95:B100"/>
    <mergeCell ref="O102:Q104"/>
    <mergeCell ref="B102:B107"/>
    <mergeCell ref="C102:C104"/>
    <mergeCell ref="J102:K104"/>
    <mergeCell ref="L102:L104"/>
    <mergeCell ref="M102:N104"/>
    <mergeCell ref="O88:Q90"/>
    <mergeCell ref="C91:C93"/>
    <mergeCell ref="M91:M93"/>
    <mergeCell ref="N91:N93"/>
    <mergeCell ref="P91:P93"/>
    <mergeCell ref="Q91:Q93"/>
    <mergeCell ref="M84:M86"/>
    <mergeCell ref="N84:N86"/>
    <mergeCell ref="M95:N97"/>
    <mergeCell ref="O95:Q97"/>
    <mergeCell ref="R95:T97"/>
    <mergeCell ref="C98:C100"/>
    <mergeCell ref="P98:P100"/>
    <mergeCell ref="Q98:Q100"/>
    <mergeCell ref="S98:S100"/>
    <mergeCell ref="T98:T100"/>
    <mergeCell ref="M98:M100"/>
    <mergeCell ref="N98:N100"/>
    <mergeCell ref="C84:C86"/>
    <mergeCell ref="P84:P86"/>
    <mergeCell ref="Q84:Q86"/>
    <mergeCell ref="S84:S86"/>
    <mergeCell ref="T84:T86"/>
    <mergeCell ref="C95:C97"/>
    <mergeCell ref="J95:K97"/>
    <mergeCell ref="L95:L97"/>
    <mergeCell ref="R88:T90"/>
    <mergeCell ref="S91:S93"/>
    <mergeCell ref="T91:T93"/>
    <mergeCell ref="T77:T79"/>
    <mergeCell ref="M70:M79"/>
    <mergeCell ref="N70:N79"/>
    <mergeCell ref="A81:A86"/>
    <mergeCell ref="B81:B86"/>
    <mergeCell ref="C81:C83"/>
    <mergeCell ref="J81:K83"/>
    <mergeCell ref="L81:L83"/>
    <mergeCell ref="O81:Q83"/>
    <mergeCell ref="R81:T83"/>
    <mergeCell ref="C77:C79"/>
    <mergeCell ref="P77:P79"/>
    <mergeCell ref="Q77:Q79"/>
    <mergeCell ref="S77:S79"/>
    <mergeCell ref="S70:S72"/>
    <mergeCell ref="T70:T72"/>
    <mergeCell ref="A74:A79"/>
    <mergeCell ref="B74:B79"/>
    <mergeCell ref="C74:C76"/>
    <mergeCell ref="J74:K76"/>
    <mergeCell ref="L74:L76"/>
    <mergeCell ref="O74:Q76"/>
    <mergeCell ref="R74:T76"/>
    <mergeCell ref="M81:N83"/>
    <mergeCell ref="J67:K69"/>
    <mergeCell ref="L67:L69"/>
    <mergeCell ref="M67:N69"/>
    <mergeCell ref="O67:Q69"/>
    <mergeCell ref="R67:T69"/>
    <mergeCell ref="C70:C72"/>
    <mergeCell ref="P70:P72"/>
    <mergeCell ref="Q70:Q72"/>
    <mergeCell ref="A51:A56"/>
    <mergeCell ref="A58:A65"/>
    <mergeCell ref="A67:A72"/>
    <mergeCell ref="B67:B72"/>
    <mergeCell ref="C67:C69"/>
    <mergeCell ref="R58:T61"/>
    <mergeCell ref="C62:C65"/>
    <mergeCell ref="M62:M65"/>
    <mergeCell ref="N62:N65"/>
    <mergeCell ref="P62:P65"/>
    <mergeCell ref="Q62:Q65"/>
    <mergeCell ref="S62:S65"/>
    <mergeCell ref="T62:T65"/>
    <mergeCell ref="C58:C61"/>
    <mergeCell ref="J58:K61"/>
    <mergeCell ref="B58:B65"/>
    <mergeCell ref="A3:A8"/>
    <mergeCell ref="A10:A15"/>
    <mergeCell ref="A17:A24"/>
    <mergeCell ref="A26:A33"/>
    <mergeCell ref="A35:A42"/>
    <mergeCell ref="A44:A49"/>
    <mergeCell ref="M30:M33"/>
    <mergeCell ref="N30:N33"/>
    <mergeCell ref="P30:P33"/>
    <mergeCell ref="Q30:Q33"/>
    <mergeCell ref="S30:S33"/>
    <mergeCell ref="T30:T33"/>
    <mergeCell ref="B26:B33"/>
    <mergeCell ref="C26:C29"/>
    <mergeCell ref="J26:K29"/>
    <mergeCell ref="L26:L29"/>
    <mergeCell ref="M26:N29"/>
    <mergeCell ref="O26:Q29"/>
    <mergeCell ref="R26:T29"/>
    <mergeCell ref="C30:C33"/>
    <mergeCell ref="L58:L61"/>
    <mergeCell ref="M58:N61"/>
    <mergeCell ref="O58:Q61"/>
    <mergeCell ref="R51:T53"/>
    <mergeCell ref="C54:C56"/>
    <mergeCell ref="M54:M56"/>
    <mergeCell ref="N54:N56"/>
    <mergeCell ref="P54:P56"/>
    <mergeCell ref="Q54:Q56"/>
    <mergeCell ref="S54:S56"/>
    <mergeCell ref="T54:T56"/>
    <mergeCell ref="B51:B56"/>
    <mergeCell ref="C51:C53"/>
    <mergeCell ref="J51:K53"/>
    <mergeCell ref="L51:L53"/>
    <mergeCell ref="M51:N53"/>
    <mergeCell ref="O51:Q53"/>
    <mergeCell ref="R44:T46"/>
    <mergeCell ref="C47:C49"/>
    <mergeCell ref="M47:M49"/>
    <mergeCell ref="N47:N49"/>
    <mergeCell ref="P47:P49"/>
    <mergeCell ref="Q47:Q49"/>
    <mergeCell ref="S47:S49"/>
    <mergeCell ref="T47:T49"/>
    <mergeCell ref="B44:B49"/>
    <mergeCell ref="C44:C46"/>
    <mergeCell ref="J44:K46"/>
    <mergeCell ref="L44:L46"/>
    <mergeCell ref="M44:N46"/>
    <mergeCell ref="O44:Q46"/>
    <mergeCell ref="R35:T38"/>
    <mergeCell ref="C39:C42"/>
    <mergeCell ref="M39:M42"/>
    <mergeCell ref="N39:N42"/>
    <mergeCell ref="P39:P42"/>
    <mergeCell ref="Q39:Q42"/>
    <mergeCell ref="S39:S42"/>
    <mergeCell ref="T39:T42"/>
    <mergeCell ref="B35:B42"/>
    <mergeCell ref="C35:C38"/>
    <mergeCell ref="J35:K38"/>
    <mergeCell ref="L35:L38"/>
    <mergeCell ref="M35:N38"/>
    <mergeCell ref="O35:Q38"/>
    <mergeCell ref="R17:T20"/>
    <mergeCell ref="C21:C24"/>
    <mergeCell ref="M21:M24"/>
    <mergeCell ref="N21:N24"/>
    <mergeCell ref="P21:P24"/>
    <mergeCell ref="Q21:Q24"/>
    <mergeCell ref="S21:S24"/>
    <mergeCell ref="T21:T24"/>
    <mergeCell ref="B17:B24"/>
    <mergeCell ref="C17:C20"/>
    <mergeCell ref="J17:K20"/>
    <mergeCell ref="L17:L20"/>
    <mergeCell ref="M17:N20"/>
    <mergeCell ref="O17:Q20"/>
    <mergeCell ref="R10:T12"/>
    <mergeCell ref="C13:C15"/>
    <mergeCell ref="M13:M15"/>
    <mergeCell ref="N13:N15"/>
    <mergeCell ref="P13:P15"/>
    <mergeCell ref="Q13:Q15"/>
    <mergeCell ref="S13:S15"/>
    <mergeCell ref="T13:T15"/>
    <mergeCell ref="B10:B15"/>
    <mergeCell ref="C10:C12"/>
    <mergeCell ref="J10:K12"/>
    <mergeCell ref="L10:L12"/>
    <mergeCell ref="M10:N12"/>
    <mergeCell ref="O10:Q12"/>
    <mergeCell ref="R3:T5"/>
    <mergeCell ref="C6:C8"/>
    <mergeCell ref="M6:M8"/>
    <mergeCell ref="N6:N8"/>
    <mergeCell ref="P6:P8"/>
    <mergeCell ref="Q6:Q8"/>
    <mergeCell ref="S6:S8"/>
    <mergeCell ref="T6:T8"/>
    <mergeCell ref="B3:B8"/>
    <mergeCell ref="C3:C5"/>
    <mergeCell ref="J3:K5"/>
    <mergeCell ref="L3:L5"/>
    <mergeCell ref="M3:N5"/>
    <mergeCell ref="O3:Q5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2019-11-24T04:11:50Z</dcterms:modified>
</cp:coreProperties>
</file>