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博士后\first paper\draft\data\"/>
    </mc:Choice>
  </mc:AlternateContent>
  <bookViews>
    <workbookView xWindow="0" yWindow="0" windowWidth="7728" windowHeight="5232"/>
  </bookViews>
  <sheets>
    <sheet name="Sheet1" sheetId="1" r:id="rId1"/>
    <sheet name="Sheet2" sheetId="2" r:id="rId2"/>
    <sheet name="Sheet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4" i="1" l="1"/>
  <c r="W44" i="1"/>
  <c r="X43" i="1"/>
  <c r="W43" i="1"/>
  <c r="X42" i="1"/>
  <c r="W42" i="1"/>
  <c r="X41" i="1"/>
  <c r="W41" i="1"/>
  <c r="X40" i="1"/>
  <c r="W40" i="1"/>
  <c r="M50" i="1" l="1"/>
  <c r="P50" i="1" s="1"/>
  <c r="M51" i="1"/>
  <c r="P51" i="1" s="1"/>
  <c r="M52" i="1"/>
  <c r="P52" i="1" s="1"/>
  <c r="M53" i="1"/>
  <c r="P53" i="1" s="1"/>
  <c r="M54" i="1"/>
  <c r="P54" i="1" s="1"/>
  <c r="G50" i="1"/>
  <c r="N50" i="1" s="1"/>
  <c r="G51" i="1"/>
  <c r="N51" i="1" s="1"/>
  <c r="G52" i="1"/>
  <c r="N52" i="1" s="1"/>
  <c r="G53" i="1"/>
  <c r="N53" i="1" s="1"/>
  <c r="G54" i="1"/>
  <c r="N54" i="1" s="1"/>
  <c r="Q51" i="1" l="1"/>
  <c r="R51" i="1" s="1"/>
  <c r="Q50" i="1"/>
  <c r="R50" i="1" s="1"/>
  <c r="O53" i="1"/>
  <c r="Q54" i="1"/>
  <c r="R54" i="1" s="1"/>
  <c r="O50" i="1"/>
  <c r="Q53" i="1"/>
  <c r="R53" i="1" s="1"/>
  <c r="O54" i="1"/>
  <c r="Q52" i="1"/>
  <c r="R52" i="1" s="1"/>
  <c r="O51" i="1"/>
  <c r="O52" i="1"/>
  <c r="L34" i="1"/>
  <c r="L35" i="1"/>
  <c r="L36" i="1"/>
  <c r="L37" i="1"/>
  <c r="L33" i="1"/>
  <c r="M39" i="1"/>
  <c r="P39" i="1" s="1"/>
  <c r="M40" i="1"/>
  <c r="P40" i="1" s="1"/>
  <c r="M41" i="1"/>
  <c r="P41" i="1" s="1"/>
  <c r="M42" i="1"/>
  <c r="P42" i="1" s="1"/>
  <c r="M43" i="1"/>
  <c r="M44" i="1"/>
  <c r="P44" i="1" s="1"/>
  <c r="M45" i="1"/>
  <c r="P45" i="1" s="1"/>
  <c r="M46" i="1"/>
  <c r="P46" i="1" s="1"/>
  <c r="M47" i="1"/>
  <c r="P47" i="1" s="1"/>
  <c r="M48" i="1"/>
  <c r="P48" i="1" s="1"/>
  <c r="M49" i="1"/>
  <c r="P49" i="1" s="1"/>
  <c r="M38" i="1"/>
  <c r="P38" i="1" s="1"/>
  <c r="N39" i="1"/>
  <c r="N40" i="1"/>
  <c r="N41" i="1"/>
  <c r="N42" i="1"/>
  <c r="N43" i="1"/>
  <c r="N44" i="1"/>
  <c r="N45" i="1"/>
  <c r="N46" i="1"/>
  <c r="N47" i="1"/>
  <c r="N48" i="1"/>
  <c r="N49" i="1"/>
  <c r="N38" i="1"/>
  <c r="Q39" i="1"/>
  <c r="Q40" i="1"/>
  <c r="Q41" i="1"/>
  <c r="Q42" i="1"/>
  <c r="Q43" i="1"/>
  <c r="Q44" i="1"/>
  <c r="Q45" i="1"/>
  <c r="Q46" i="1"/>
  <c r="Q47" i="1"/>
  <c r="Q48" i="1"/>
  <c r="Q49" i="1"/>
  <c r="Q38" i="1"/>
  <c r="P43" i="1"/>
  <c r="R48" i="1" l="1"/>
  <c r="R40" i="1"/>
  <c r="O42" i="1"/>
  <c r="R47" i="1"/>
  <c r="R39" i="1"/>
  <c r="R42" i="1"/>
  <c r="R49" i="1"/>
  <c r="O49" i="1"/>
  <c r="O41" i="1"/>
  <c r="O48" i="1"/>
  <c r="O40" i="1"/>
  <c r="O43" i="1"/>
  <c r="R43" i="1"/>
  <c r="R46" i="1"/>
  <c r="R45" i="1"/>
  <c r="R44" i="1"/>
  <c r="R38" i="1"/>
  <c r="O46" i="1"/>
  <c r="O44" i="1"/>
  <c r="O45" i="1"/>
  <c r="O47" i="1"/>
  <c r="O39" i="1"/>
  <c r="O38" i="1"/>
  <c r="R41" i="1"/>
  <c r="Q17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N19" i="1"/>
  <c r="N20" i="1"/>
  <c r="N21" i="1"/>
  <c r="N17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2" i="1"/>
  <c r="K22" i="1"/>
  <c r="E2" i="1"/>
  <c r="M33" i="1"/>
  <c r="P33" i="1" s="1"/>
  <c r="M34" i="1"/>
  <c r="P34" i="1" s="1"/>
  <c r="M35" i="1"/>
  <c r="P35" i="1" s="1"/>
  <c r="M36" i="1"/>
  <c r="P36" i="1" s="1"/>
  <c r="M37" i="1"/>
  <c r="P37" i="1" s="1"/>
  <c r="R17" i="1" l="1"/>
  <c r="O37" i="1"/>
  <c r="O35" i="1"/>
  <c r="R37" i="1"/>
  <c r="R34" i="1"/>
  <c r="O36" i="1"/>
  <c r="O33" i="1"/>
  <c r="R36" i="1"/>
  <c r="R33" i="1"/>
  <c r="O34" i="1"/>
  <c r="R35" i="1"/>
  <c r="M23" i="1"/>
  <c r="R23" i="1"/>
  <c r="M24" i="1"/>
  <c r="P24" i="1" s="1"/>
  <c r="O24" i="1" s="1"/>
  <c r="R24" i="1"/>
  <c r="M25" i="1"/>
  <c r="P25" i="1" s="1"/>
  <c r="O25" i="1" s="1"/>
  <c r="R25" i="1"/>
  <c r="M26" i="1"/>
  <c r="R26" i="1"/>
  <c r="M27" i="1"/>
  <c r="R27" i="1"/>
  <c r="M28" i="1"/>
  <c r="P28" i="1" s="1"/>
  <c r="O28" i="1" s="1"/>
  <c r="R28" i="1"/>
  <c r="M29" i="1"/>
  <c r="P29" i="1" s="1"/>
  <c r="O29" i="1" s="1"/>
  <c r="R29" i="1"/>
  <c r="M30" i="1"/>
  <c r="R30" i="1"/>
  <c r="M31" i="1"/>
  <c r="R31" i="1"/>
  <c r="M32" i="1"/>
  <c r="P32" i="1" s="1"/>
  <c r="O32" i="1" s="1"/>
  <c r="R32" i="1"/>
  <c r="Q3" i="1"/>
  <c r="Q4" i="1"/>
  <c r="Q5" i="1"/>
  <c r="Q6" i="1"/>
  <c r="R6" i="1" s="1"/>
  <c r="Q7" i="1"/>
  <c r="Q8" i="1"/>
  <c r="Q9" i="1"/>
  <c r="R9" i="1" s="1"/>
  <c r="Q10" i="1"/>
  <c r="Q11" i="1"/>
  <c r="Q12" i="1"/>
  <c r="R12" i="1" s="1"/>
  <c r="Q13" i="1"/>
  <c r="Q14" i="1"/>
  <c r="Q15" i="1"/>
  <c r="Q16" i="1"/>
  <c r="Q2" i="1"/>
  <c r="R2" i="1" s="1"/>
  <c r="R20" i="1"/>
  <c r="R21" i="1"/>
  <c r="P26" i="1" l="1"/>
  <c r="O26" i="1" s="1"/>
  <c r="P23" i="1"/>
  <c r="O23" i="1" s="1"/>
  <c r="P31" i="1"/>
  <c r="O31" i="1" s="1"/>
  <c r="P30" i="1"/>
  <c r="O30" i="1" s="1"/>
  <c r="P27" i="1"/>
  <c r="O27" i="1" s="1"/>
  <c r="R13" i="1"/>
  <c r="R10" i="1"/>
  <c r="R7" i="1"/>
  <c r="R8" i="1"/>
  <c r="R19" i="1"/>
  <c r="R5" i="1"/>
  <c r="R15" i="1"/>
  <c r="R4" i="1"/>
  <c r="R14" i="1"/>
  <c r="R11" i="1"/>
  <c r="R3" i="1"/>
  <c r="R16" i="1"/>
  <c r="R22" i="1"/>
  <c r="M22" i="1"/>
  <c r="P22" i="1" s="1"/>
  <c r="O22" i="1" s="1"/>
  <c r="M19" i="1"/>
  <c r="P19" i="1" s="1"/>
  <c r="O19" i="1" s="1"/>
  <c r="M20" i="1"/>
  <c r="P20" i="1" s="1"/>
  <c r="O20" i="1" s="1"/>
  <c r="M21" i="1"/>
  <c r="P21" i="1" s="1"/>
  <c r="O21" i="1" s="1"/>
  <c r="M17" i="1"/>
  <c r="P17" i="1" s="1"/>
  <c r="O17" i="1" s="1"/>
  <c r="M12" i="1" l="1"/>
  <c r="P12" i="1" s="1"/>
  <c r="O12" i="1" s="1"/>
  <c r="M13" i="1"/>
  <c r="P13" i="1" s="1"/>
  <c r="O13" i="1" s="1"/>
  <c r="M14" i="1"/>
  <c r="P14" i="1" s="1"/>
  <c r="O14" i="1" s="1"/>
  <c r="M15" i="1"/>
  <c r="P15" i="1" s="1"/>
  <c r="O15" i="1" s="1"/>
  <c r="M16" i="1"/>
  <c r="P16" i="1" s="1"/>
  <c r="O16" i="1" s="1"/>
  <c r="M3" i="1"/>
  <c r="P3" i="1" s="1"/>
  <c r="O3" i="1" s="1"/>
  <c r="M4" i="1"/>
  <c r="P4" i="1" s="1"/>
  <c r="O4" i="1" s="1"/>
  <c r="M5" i="1"/>
  <c r="P5" i="1" s="1"/>
  <c r="O5" i="1" s="1"/>
  <c r="M6" i="1"/>
  <c r="P6" i="1" s="1"/>
  <c r="O6" i="1" s="1"/>
  <c r="M7" i="1"/>
  <c r="P7" i="1" s="1"/>
  <c r="O7" i="1" s="1"/>
  <c r="M8" i="1"/>
  <c r="P8" i="1" s="1"/>
  <c r="O8" i="1" s="1"/>
  <c r="M9" i="1"/>
  <c r="P9" i="1" s="1"/>
  <c r="O9" i="1" s="1"/>
  <c r="M10" i="1"/>
  <c r="P10" i="1" s="1"/>
  <c r="O10" i="1" s="1"/>
  <c r="M11" i="1"/>
  <c r="P11" i="1" s="1"/>
  <c r="O11" i="1" s="1"/>
  <c r="M2" i="1"/>
  <c r="P2" i="1" s="1"/>
  <c r="O2" i="1" s="1"/>
</calcChain>
</file>

<file path=xl/sharedStrings.xml><?xml version="1.0" encoding="utf-8"?>
<sst xmlns="http://schemas.openxmlformats.org/spreadsheetml/2006/main" count="86" uniqueCount="62">
  <si>
    <t xml:space="preserve">Literature </t>
    <phoneticPr fontId="1" type="noConversion"/>
  </si>
  <si>
    <t>submarine</t>
    <phoneticPr fontId="1" type="noConversion"/>
  </si>
  <si>
    <t>mobility</t>
    <phoneticPr fontId="1" type="noConversion"/>
  </si>
  <si>
    <t>10-100s km; &lt;1°</t>
    <phoneticPr fontId="1" type="noConversion"/>
  </si>
  <si>
    <t>h</t>
    <phoneticPr fontId="1" type="noConversion"/>
  </si>
  <si>
    <t>v</t>
    <phoneticPr fontId="1" type="noConversion"/>
  </si>
  <si>
    <t>mu</t>
    <phoneticPr fontId="1" type="noConversion"/>
  </si>
  <si>
    <t>d50</t>
    <phoneticPr fontId="1" type="noConversion"/>
  </si>
  <si>
    <t>solid fraction</t>
    <phoneticPr fontId="1" type="noConversion"/>
  </si>
  <si>
    <t>friction coeficient</t>
    <phoneticPr fontId="1" type="noConversion"/>
  </si>
  <si>
    <t>friction</t>
    <phoneticPr fontId="1" type="noConversion"/>
  </si>
  <si>
    <t>savage</t>
    <phoneticPr fontId="1" type="noConversion"/>
  </si>
  <si>
    <t>Bagnold</t>
    <phoneticPr fontId="1" type="noConversion"/>
  </si>
  <si>
    <t>Mohrig et al., 1998</t>
  </si>
  <si>
    <t>Mohrig et al., 1998</t>
    <phoneticPr fontId="1" type="noConversion"/>
  </si>
  <si>
    <t>Elevrhoi et al. 2010</t>
  </si>
  <si>
    <t>submarine_bear island</t>
    <phoneticPr fontId="1" type="noConversion"/>
  </si>
  <si>
    <t>submarine_field</t>
    <phoneticPr fontId="1" type="noConversion"/>
  </si>
  <si>
    <t>Mohrig et al., 1998</t>
    <phoneticPr fontId="1" type="noConversion"/>
  </si>
  <si>
    <t>Stevenson 2018</t>
  </si>
  <si>
    <t xml:space="preserve">collision </t>
    <phoneticPr fontId="1" type="noConversion"/>
  </si>
  <si>
    <t>viscosity</t>
    <phoneticPr fontId="1" type="noConversion"/>
  </si>
  <si>
    <t>solid density</t>
    <phoneticPr fontId="1" type="noConversion"/>
  </si>
  <si>
    <t>flow density</t>
    <phoneticPr fontId="1" type="noConversion"/>
  </si>
  <si>
    <t>our data</t>
    <phoneticPr fontId="1" type="noConversion"/>
  </si>
  <si>
    <t>Iverson 2011</t>
    <phoneticPr fontId="1" type="noConversion"/>
  </si>
  <si>
    <t>PJ'S DATA</t>
    <phoneticPr fontId="1" type="noConversion"/>
  </si>
  <si>
    <t>shear rate</t>
    <phoneticPr fontId="1" type="noConversion"/>
  </si>
  <si>
    <t>plug</t>
    <phoneticPr fontId="1" type="noConversion"/>
  </si>
  <si>
    <t>Mohrig et al., 1999</t>
    <phoneticPr fontId="1" type="noConversion"/>
  </si>
  <si>
    <t>flow density</t>
  </si>
  <si>
    <t>solid fraction</t>
  </si>
  <si>
    <t>Iverson 2011</t>
  </si>
  <si>
    <t>Lab Mohrig et al., 1998</t>
    <phoneticPr fontId="1" type="noConversion"/>
  </si>
  <si>
    <t>Lab Mohrig et al., 1999</t>
    <phoneticPr fontId="1" type="noConversion"/>
  </si>
  <si>
    <t>Bear Island Elevrhoi et al. 2010</t>
    <phoneticPr fontId="1" type="noConversion"/>
  </si>
  <si>
    <t>Stevenson 2018</t>
    <phoneticPr fontId="1" type="noConversion"/>
  </si>
  <si>
    <t>Submarine</t>
    <phoneticPr fontId="1" type="noConversion"/>
  </si>
  <si>
    <t>Subaerial</t>
  </si>
  <si>
    <t>Type of deris flow</t>
    <phoneticPr fontId="1" type="noConversion"/>
  </si>
  <si>
    <t>Source</t>
    <phoneticPr fontId="1" type="noConversion"/>
  </si>
  <si>
    <t>solid density "γ"  ̇</t>
    <phoneticPr fontId="1" type="noConversion"/>
  </si>
  <si>
    <r>
      <t xml:space="preserve">h </t>
    </r>
    <r>
      <rPr>
        <sz val="11"/>
        <color theme="1"/>
        <rFont val="Times New Roman"/>
        <family val="1"/>
      </rPr>
      <t>(m)</t>
    </r>
    <phoneticPr fontId="1" type="noConversion"/>
  </si>
  <si>
    <r>
      <rPr>
        <i/>
        <sz val="11"/>
        <color theme="1"/>
        <rFont val="Times New Roman"/>
        <family val="1"/>
      </rPr>
      <t>v</t>
    </r>
    <r>
      <rPr>
        <sz val="11"/>
        <color theme="1"/>
        <rFont val="Times New Roman"/>
        <family val="1"/>
      </rPr>
      <t xml:space="preserve"> (m/s)</t>
    </r>
    <phoneticPr fontId="1" type="noConversion"/>
  </si>
  <si>
    <r>
      <t>shear rate (s</t>
    </r>
    <r>
      <rPr>
        <vertAlign val="superscript"/>
        <sz val="11"/>
        <color theme="1"/>
        <rFont val="Times New Roman"/>
        <family val="1"/>
      </rPr>
      <t>-1</t>
    </r>
    <r>
      <rPr>
        <sz val="11"/>
        <color theme="1"/>
        <rFont val="Times New Roman"/>
        <family val="1"/>
      </rPr>
      <t>)</t>
    </r>
    <phoneticPr fontId="1" type="noConversion"/>
  </si>
  <si>
    <t>mu (Pa·s)</t>
    <phoneticPr fontId="1" type="noConversion"/>
  </si>
  <si>
    <t>De (mm)</t>
    <phoneticPr fontId="1" type="noConversion"/>
  </si>
  <si>
    <t>0.1-50</t>
  </si>
  <si>
    <t>0.1-50</t>
    <phoneticPr fontId="1" type="noConversion"/>
  </si>
  <si>
    <t>0.1-50</t>
    <phoneticPr fontId="1" type="noConversion"/>
  </si>
  <si>
    <t>0.1-100</t>
    <phoneticPr fontId="1" type="noConversion"/>
  </si>
  <si>
    <t>0.1-101</t>
  </si>
  <si>
    <t>0.1-102</t>
  </si>
  <si>
    <t>0.1-103</t>
  </si>
  <si>
    <t>0.1-104</t>
  </si>
  <si>
    <t>0.1-105</t>
  </si>
  <si>
    <t>0.1-106</t>
  </si>
  <si>
    <t>Our study</t>
    <phoneticPr fontId="1" type="noConversion"/>
  </si>
  <si>
    <t>Dry granular flow</t>
    <phoneticPr fontId="1" type="noConversion"/>
  </si>
  <si>
    <t xml:space="preserve">Lab </t>
    <phoneticPr fontId="1" type="noConversion"/>
  </si>
  <si>
    <t>Submarine</t>
    <phoneticPr fontId="1" type="noConversion"/>
  </si>
  <si>
    <t>Grand Banks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</si>
</sst>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_ "/>
    <numFmt numFmtId="177" formatCode="0_ "/>
    <numFmt numFmtId="178" formatCode="#,##0.00_ "/>
  </numFmts>
  <fonts count="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rgb="FF4472C4"/>
      <name val="Arial"/>
      <family val="2"/>
    </font>
    <font>
      <sz val="11"/>
      <color rgb="FFFF0000"/>
      <name val="等线"/>
      <family val="2"/>
      <charset val="134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E9EBF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Border="1">
      <alignment vertical="center"/>
    </xf>
    <xf numFmtId="0" fontId="0" fillId="2" borderId="0" xfId="0" applyFill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2" xfId="0" applyBorder="1">
      <alignment vertical="center"/>
    </xf>
    <xf numFmtId="0" fontId="0" fillId="2" borderId="2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3" xfId="0" applyBorder="1">
      <alignment vertical="center"/>
    </xf>
    <xf numFmtId="0" fontId="0" fillId="2" borderId="3" xfId="0" applyFill="1" applyBorder="1">
      <alignment vertical="center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 readingOrder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 readingOrder="1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2" xfId="0" applyBorder="1" applyAlignment="1">
      <alignment horizontal="center"/>
    </xf>
    <xf numFmtId="0" fontId="2" fillId="3" borderId="2" xfId="0" applyFont="1" applyFill="1" applyBorder="1" applyAlignment="1">
      <alignment horizontal="center" vertical="center" wrapText="1" readingOrder="1"/>
    </xf>
    <xf numFmtId="0" fontId="0" fillId="4" borderId="3" xfId="0" applyFill="1" applyBorder="1">
      <alignment vertical="center"/>
    </xf>
    <xf numFmtId="0" fontId="0" fillId="4" borderId="0" xfId="0" applyFill="1" applyBorder="1">
      <alignment vertical="center"/>
    </xf>
    <xf numFmtId="0" fontId="0" fillId="4" borderId="2" xfId="0" applyFill="1" applyBorder="1">
      <alignment vertical="center"/>
    </xf>
    <xf numFmtId="0" fontId="0" fillId="5" borderId="2" xfId="0" applyFill="1" applyBorder="1">
      <alignment vertical="center"/>
    </xf>
    <xf numFmtId="0" fontId="0" fillId="5" borderId="3" xfId="0" applyFill="1" applyBorder="1">
      <alignment vertical="center"/>
    </xf>
    <xf numFmtId="0" fontId="0" fillId="5" borderId="0" xfId="0" applyFill="1" applyBorder="1">
      <alignment vertical="center"/>
    </xf>
    <xf numFmtId="0" fontId="0" fillId="5" borderId="1" xfId="0" applyFill="1" applyBorder="1">
      <alignment vertical="center"/>
    </xf>
    <xf numFmtId="0" fontId="0" fillId="5" borderId="0" xfId="0" applyFill="1">
      <alignment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>
      <alignment vertical="center"/>
    </xf>
    <xf numFmtId="0" fontId="3" fillId="2" borderId="0" xfId="0" applyFont="1" applyFill="1">
      <alignment vertical="center"/>
    </xf>
    <xf numFmtId="0" fontId="3" fillId="5" borderId="2" xfId="0" applyFont="1" applyFill="1" applyBorder="1">
      <alignment vertical="center"/>
    </xf>
    <xf numFmtId="0" fontId="3" fillId="2" borderId="0" xfId="0" applyFont="1" applyFill="1" applyBorder="1">
      <alignment vertical="center"/>
    </xf>
    <xf numFmtId="0" fontId="0" fillId="0" borderId="0" xfId="0" applyAlignment="1"/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8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tabSelected="1" topLeftCell="C1" zoomScale="70" zoomScaleNormal="70" workbookViewId="0">
      <selection activeCell="V55" sqref="V55"/>
    </sheetView>
  </sheetViews>
  <sheetFormatPr defaultRowHeight="13.8" x14ac:dyDescent="0.25"/>
  <cols>
    <col min="1" max="1" width="20.5546875" customWidth="1"/>
    <col min="2" max="2" width="18.6640625" customWidth="1"/>
    <col min="3" max="3" width="23.33203125" customWidth="1"/>
    <col min="4" max="5" width="12.33203125" customWidth="1"/>
    <col min="8" max="8" width="11.88671875" bestFit="1" customWidth="1"/>
    <col min="9" max="9" width="9.5546875" bestFit="1" customWidth="1"/>
    <col min="12" max="12" width="12.21875" customWidth="1"/>
    <col min="13" max="14" width="16.21875" customWidth="1"/>
    <col min="15" max="15" width="15.5546875" style="1" customWidth="1"/>
    <col min="18" max="18" width="13.109375" style="1" bestFit="1" customWidth="1"/>
  </cols>
  <sheetData>
    <row r="1" spans="1:18" s="2" customFormat="1" x14ac:dyDescent="0.25">
      <c r="B1" s="2" t="s">
        <v>0</v>
      </c>
      <c r="C1" s="2" t="s">
        <v>2</v>
      </c>
      <c r="D1" s="8" t="s">
        <v>4</v>
      </c>
      <c r="E1" s="14" t="s">
        <v>28</v>
      </c>
      <c r="F1" s="2" t="s">
        <v>5</v>
      </c>
      <c r="G1" s="9" t="s">
        <v>27</v>
      </c>
      <c r="H1" s="2" t="s">
        <v>6</v>
      </c>
      <c r="I1" s="2" t="s">
        <v>7</v>
      </c>
      <c r="J1" s="2" t="s">
        <v>22</v>
      </c>
      <c r="K1" s="9" t="s">
        <v>23</v>
      </c>
      <c r="L1" s="2" t="s">
        <v>8</v>
      </c>
      <c r="M1" s="2" t="s">
        <v>9</v>
      </c>
      <c r="N1" s="2" t="s">
        <v>20</v>
      </c>
      <c r="O1" s="3" t="s">
        <v>11</v>
      </c>
      <c r="P1" s="2" t="s">
        <v>10</v>
      </c>
      <c r="Q1" s="2" t="s">
        <v>21</v>
      </c>
      <c r="R1" s="3" t="s">
        <v>12</v>
      </c>
    </row>
    <row r="2" spans="1:18" s="2" customFormat="1" x14ac:dyDescent="0.25">
      <c r="A2" s="2" t="s">
        <v>1</v>
      </c>
      <c r="B2" s="52" t="s">
        <v>14</v>
      </c>
      <c r="C2" s="2" t="s">
        <v>3</v>
      </c>
      <c r="D2" s="2">
        <v>3.6999999999999998E-2</v>
      </c>
      <c r="E2" s="2">
        <f>0.1*1000*F2*F2/(K2*10*SIN(1/180*3.1415926))</f>
        <v>8.7424157595050872E-3</v>
      </c>
      <c r="F2" s="2">
        <v>0.17899999999999999</v>
      </c>
      <c r="G2" s="2">
        <f>F2/D2</f>
        <v>4.8378378378378377</v>
      </c>
      <c r="H2" s="2">
        <v>13</v>
      </c>
      <c r="I2" s="2">
        <v>5.7000000000000003E-5</v>
      </c>
      <c r="J2" s="2">
        <v>2700</v>
      </c>
      <c r="K2" s="2">
        <v>2100</v>
      </c>
      <c r="L2" s="6">
        <v>0.83499999999999996</v>
      </c>
      <c r="M2" s="2">
        <f>TAN(38/180*3.1415926)</f>
        <v>0.78128560828753524</v>
      </c>
      <c r="N2" s="2">
        <f>L2*J2*(F2/D2)^2*I2*I2</f>
        <v>1.7143621306829805E-4</v>
      </c>
      <c r="O2" s="3">
        <f>N2/P2</f>
        <v>5.391359987434768E-7</v>
      </c>
      <c r="P2" s="2">
        <f>(K2-1000)*10*D2*M2</f>
        <v>317.98324257302681</v>
      </c>
      <c r="Q2" s="2">
        <f>(1-L2)*H2*F2/D2</f>
        <v>10.377162162162165</v>
      </c>
      <c r="R2" s="3">
        <f>N2/Q2</f>
        <v>1.6520529446229443E-5</v>
      </c>
    </row>
    <row r="3" spans="1:18" s="2" customFormat="1" x14ac:dyDescent="0.25">
      <c r="B3" s="52"/>
      <c r="D3" s="2">
        <v>4.8000000000000001E-2</v>
      </c>
      <c r="F3" s="2">
        <v>0.86099999999999999</v>
      </c>
      <c r="G3" s="2">
        <f t="shared" ref="G3:G37" si="0">F3/D3</f>
        <v>17.9375</v>
      </c>
      <c r="H3" s="2">
        <v>13</v>
      </c>
      <c r="I3" s="2">
        <v>5.7000000000000003E-5</v>
      </c>
      <c r="J3" s="2">
        <v>2700</v>
      </c>
      <c r="K3" s="2">
        <v>2100</v>
      </c>
      <c r="L3" s="6">
        <v>0.83499999999999996</v>
      </c>
      <c r="M3" s="2">
        <f t="shared" ref="M3:M37" si="1">TAN(38/180*3.1415926)</f>
        <v>0.78128560828753524</v>
      </c>
      <c r="N3" s="2">
        <f t="shared" ref="N3:N37" si="2">L3*J3*(F3/D3)^2*I3*I3</f>
        <v>2.3568056961503913E-3</v>
      </c>
      <c r="O3" s="3">
        <f t="shared" ref="O3:O32" si="3">N3/P3</f>
        <v>5.7132079542379524E-6</v>
      </c>
      <c r="P3" s="2">
        <f t="shared" ref="P3:P37" si="4">(K3-1000)*10*D3*M3</f>
        <v>412.51880117581862</v>
      </c>
      <c r="Q3" s="2">
        <f t="shared" ref="Q3:Q21" si="5">(1-L3)*H3*F3/D3</f>
        <v>38.475937500000008</v>
      </c>
      <c r="R3" s="3">
        <f t="shared" ref="R3:R22" si="6">N3/Q3</f>
        <v>6.1254016127622383E-5</v>
      </c>
    </row>
    <row r="4" spans="1:18" s="2" customFormat="1" x14ac:dyDescent="0.25">
      <c r="B4" s="52"/>
      <c r="D4" s="2">
        <v>4.1000000000000002E-2</v>
      </c>
      <c r="F4" s="2">
        <v>0.77600000000000002</v>
      </c>
      <c r="G4" s="2">
        <f t="shared" si="0"/>
        <v>18.926829268292682</v>
      </c>
      <c r="H4" s="2">
        <v>13</v>
      </c>
      <c r="I4" s="2">
        <v>5.7000000000000003E-5</v>
      </c>
      <c r="J4" s="2">
        <v>2700</v>
      </c>
      <c r="K4" s="2">
        <v>2100</v>
      </c>
      <c r="L4" s="6">
        <v>0.83499999999999996</v>
      </c>
      <c r="M4" s="2">
        <f t="shared" si="1"/>
        <v>0.78128560828753524</v>
      </c>
      <c r="N4" s="2">
        <f t="shared" si="2"/>
        <v>2.623950754436645E-3</v>
      </c>
      <c r="O4" s="3">
        <f t="shared" si="3"/>
        <v>7.4467935471097492E-6</v>
      </c>
      <c r="P4" s="2">
        <f t="shared" si="4"/>
        <v>352.35980933767837</v>
      </c>
      <c r="Q4" s="2">
        <f t="shared" si="5"/>
        <v>40.598048780487815</v>
      </c>
      <c r="R4" s="3">
        <f t="shared" si="6"/>
        <v>6.4632435135596094E-5</v>
      </c>
    </row>
    <row r="5" spans="1:18" s="2" customFormat="1" x14ac:dyDescent="0.25">
      <c r="B5" s="52"/>
      <c r="D5" s="2">
        <v>5.5E-2</v>
      </c>
      <c r="F5" s="2">
        <v>1.24</v>
      </c>
      <c r="G5" s="2">
        <f t="shared" si="0"/>
        <v>22.545454545454547</v>
      </c>
      <c r="H5" s="2">
        <v>13</v>
      </c>
      <c r="I5" s="2">
        <v>5.7000000000000003E-5</v>
      </c>
      <c r="J5" s="2">
        <v>2700</v>
      </c>
      <c r="K5" s="2">
        <v>2110</v>
      </c>
      <c r="L5" s="6">
        <v>0.83499999999999996</v>
      </c>
      <c r="M5" s="2">
        <f t="shared" si="1"/>
        <v>0.78128560828753524</v>
      </c>
      <c r="N5" s="2">
        <f t="shared" si="2"/>
        <v>3.7232135143140501E-3</v>
      </c>
      <c r="O5" s="3">
        <f t="shared" si="3"/>
        <v>7.8058904072782814E-6</v>
      </c>
      <c r="P5" s="2">
        <f t="shared" si="4"/>
        <v>476.97486385954028</v>
      </c>
      <c r="Q5" s="2">
        <f t="shared" si="5"/>
        <v>48.360000000000014</v>
      </c>
      <c r="R5" s="3">
        <f t="shared" si="6"/>
        <v>7.6989526764144935E-5</v>
      </c>
    </row>
    <row r="6" spans="1:18" s="2" customFormat="1" x14ac:dyDescent="0.25">
      <c r="B6" s="52"/>
      <c r="D6" s="2">
        <v>5.2999999999999999E-2</v>
      </c>
      <c r="F6" s="2">
        <v>0.74299999999999999</v>
      </c>
      <c r="G6" s="2">
        <f t="shared" si="0"/>
        <v>14.018867924528303</v>
      </c>
      <c r="H6" s="2">
        <v>13</v>
      </c>
      <c r="I6" s="2">
        <v>5.7000000000000003E-5</v>
      </c>
      <c r="J6" s="2">
        <v>2700</v>
      </c>
      <c r="K6" s="2">
        <v>2060</v>
      </c>
      <c r="L6" s="6">
        <v>0.83499999999999996</v>
      </c>
      <c r="M6" s="2">
        <f t="shared" si="1"/>
        <v>0.78128560828753524</v>
      </c>
      <c r="N6" s="2">
        <f t="shared" si="2"/>
        <v>1.4395469685491282E-3</v>
      </c>
      <c r="O6" s="3">
        <f t="shared" si="3"/>
        <v>3.2797012095236249E-6</v>
      </c>
      <c r="P6" s="2">
        <f t="shared" si="4"/>
        <v>438.92625473593728</v>
      </c>
      <c r="Q6" s="2">
        <f t="shared" si="5"/>
        <v>30.070471698113217</v>
      </c>
      <c r="R6" s="3">
        <f t="shared" si="6"/>
        <v>4.7872443871223114E-5</v>
      </c>
    </row>
    <row r="7" spans="1:18" s="2" customFormat="1" x14ac:dyDescent="0.25">
      <c r="B7" s="52"/>
      <c r="D7" s="2">
        <v>5.8000000000000003E-2</v>
      </c>
      <c r="F7" s="2">
        <v>0.58899999999999997</v>
      </c>
      <c r="G7" s="2">
        <f t="shared" si="0"/>
        <v>10.155172413793103</v>
      </c>
      <c r="H7" s="2">
        <v>13</v>
      </c>
      <c r="I7" s="2">
        <v>5.7000000000000003E-5</v>
      </c>
      <c r="J7" s="2">
        <v>2700</v>
      </c>
      <c r="K7" s="2">
        <v>2060</v>
      </c>
      <c r="L7" s="6">
        <v>0.83499999999999996</v>
      </c>
      <c r="M7" s="2">
        <f t="shared" si="1"/>
        <v>0.78128560828753524</v>
      </c>
      <c r="N7" s="2">
        <f t="shared" si="2"/>
        <v>7.5539577845734249E-4</v>
      </c>
      <c r="O7" s="3">
        <f t="shared" si="3"/>
        <v>1.5726456216284855E-6</v>
      </c>
      <c r="P7" s="2">
        <f t="shared" si="4"/>
        <v>480.33439197517674</v>
      </c>
      <c r="Q7" s="2">
        <f t="shared" si="5"/>
        <v>21.782844827586207</v>
      </c>
      <c r="R7" s="3">
        <f t="shared" si="6"/>
        <v>3.4678472184711845E-5</v>
      </c>
    </row>
    <row r="8" spans="1:18" s="2" customFormat="1" x14ac:dyDescent="0.25">
      <c r="B8" s="52"/>
      <c r="D8" s="2">
        <v>5.1999999999999998E-2</v>
      </c>
      <c r="F8" s="2">
        <v>0.32600000000000001</v>
      </c>
      <c r="G8" s="2">
        <f t="shared" si="0"/>
        <v>6.2692307692307701</v>
      </c>
      <c r="H8" s="2">
        <v>13</v>
      </c>
      <c r="I8" s="2">
        <v>5.7000000000000003E-5</v>
      </c>
      <c r="J8" s="2">
        <v>2700</v>
      </c>
      <c r="K8" s="2">
        <v>2060</v>
      </c>
      <c r="L8" s="6">
        <v>0.83499999999999996</v>
      </c>
      <c r="M8" s="2">
        <f t="shared" si="1"/>
        <v>0.78128560828753524</v>
      </c>
      <c r="N8" s="2">
        <f t="shared" si="2"/>
        <v>2.8789124898594685E-4</v>
      </c>
      <c r="O8" s="3">
        <f t="shared" si="3"/>
        <v>6.6851234345797496E-7</v>
      </c>
      <c r="P8" s="2">
        <f t="shared" si="4"/>
        <v>430.6446272880894</v>
      </c>
      <c r="Q8" s="2">
        <f t="shared" si="5"/>
        <v>13.447500000000003</v>
      </c>
      <c r="R8" s="3">
        <f t="shared" si="6"/>
        <v>2.1408533109198495E-5</v>
      </c>
    </row>
    <row r="9" spans="1:18" s="2" customFormat="1" x14ac:dyDescent="0.25">
      <c r="B9" s="52"/>
      <c r="D9" s="2">
        <v>5.3999999999999999E-2</v>
      </c>
      <c r="F9" s="2">
        <v>0.77600000000000002</v>
      </c>
      <c r="G9" s="2">
        <f t="shared" si="0"/>
        <v>14.37037037037037</v>
      </c>
      <c r="H9" s="2">
        <v>13</v>
      </c>
      <c r="I9" s="2">
        <v>5.7000000000000003E-5</v>
      </c>
      <c r="J9" s="2">
        <v>2700</v>
      </c>
      <c r="K9" s="2">
        <v>2060</v>
      </c>
      <c r="L9" s="6">
        <v>0.83499999999999996</v>
      </c>
      <c r="M9" s="2">
        <f t="shared" si="1"/>
        <v>0.78128560828753524</v>
      </c>
      <c r="N9" s="2">
        <f t="shared" si="2"/>
        <v>1.5126410213333332E-3</v>
      </c>
      <c r="O9" s="3">
        <f t="shared" si="3"/>
        <v>3.3824113607901396E-6</v>
      </c>
      <c r="P9" s="2">
        <f t="shared" si="4"/>
        <v>447.20788218378516</v>
      </c>
      <c r="Q9" s="2">
        <f t="shared" si="5"/>
        <v>30.824444444444453</v>
      </c>
      <c r="R9" s="3">
        <f t="shared" si="6"/>
        <v>4.9072774825174806E-5</v>
      </c>
    </row>
    <row r="10" spans="1:18" s="2" customFormat="1" x14ac:dyDescent="0.25">
      <c r="B10" s="52"/>
      <c r="D10" s="2">
        <v>6.7000000000000004E-2</v>
      </c>
      <c r="F10" s="2">
        <v>0.13900000000000001</v>
      </c>
      <c r="G10" s="2">
        <f t="shared" si="0"/>
        <v>2.0746268656716418</v>
      </c>
      <c r="H10" s="2">
        <v>13</v>
      </c>
      <c r="I10" s="2">
        <v>5.7000000000000003E-5</v>
      </c>
      <c r="J10" s="2">
        <v>2700</v>
      </c>
      <c r="K10" s="2">
        <v>2060</v>
      </c>
      <c r="L10" s="6">
        <v>0.83499999999999996</v>
      </c>
      <c r="M10" s="2">
        <f t="shared" si="1"/>
        <v>0.78128560828753524</v>
      </c>
      <c r="N10" s="2">
        <f t="shared" si="2"/>
        <v>3.1526803949766103E-5</v>
      </c>
      <c r="O10" s="3">
        <f t="shared" si="3"/>
        <v>5.6818459372421624E-8</v>
      </c>
      <c r="P10" s="2">
        <f t="shared" si="4"/>
        <v>554.86903900580751</v>
      </c>
      <c r="Q10" s="2">
        <f t="shared" si="5"/>
        <v>4.450074626865673</v>
      </c>
      <c r="R10" s="3">
        <f t="shared" si="6"/>
        <v>7.0845562363010118E-6</v>
      </c>
    </row>
    <row r="11" spans="1:18" s="4" customFormat="1" ht="15.6" customHeight="1" x14ac:dyDescent="0.25">
      <c r="B11" s="53"/>
      <c r="D11" s="4">
        <v>4.3999999999999997E-2</v>
      </c>
      <c r="F11" s="4">
        <v>0.73199999999999998</v>
      </c>
      <c r="G11" s="2">
        <f t="shared" si="0"/>
        <v>16.636363636363637</v>
      </c>
      <c r="H11" s="4">
        <v>13</v>
      </c>
      <c r="I11" s="4">
        <v>5.7000000000000003E-5</v>
      </c>
      <c r="J11" s="2">
        <v>2700</v>
      </c>
      <c r="K11" s="2">
        <v>2050</v>
      </c>
      <c r="L11" s="6">
        <v>0.83499999999999996</v>
      </c>
      <c r="M11" s="4">
        <f t="shared" si="1"/>
        <v>0.78128560828753524</v>
      </c>
      <c r="N11" s="2">
        <f t="shared" si="2"/>
        <v>2.027294117144628E-3</v>
      </c>
      <c r="O11" s="5">
        <f t="shared" si="3"/>
        <v>5.6164896141631133E-6</v>
      </c>
      <c r="P11" s="2">
        <f t="shared" si="4"/>
        <v>360.95395102884129</v>
      </c>
      <c r="Q11" s="4">
        <f t="shared" si="5"/>
        <v>35.685000000000009</v>
      </c>
      <c r="R11" s="5">
        <f t="shared" si="6"/>
        <v>5.6810820152574679E-5</v>
      </c>
    </row>
    <row r="12" spans="1:18" s="2" customFormat="1" x14ac:dyDescent="0.25">
      <c r="A12" s="2" t="s">
        <v>1</v>
      </c>
      <c r="B12" s="54" t="s">
        <v>29</v>
      </c>
      <c r="D12" s="2">
        <v>1.7999999999999999E-2</v>
      </c>
      <c r="F12" s="2">
        <v>0.61599999999999999</v>
      </c>
      <c r="G12" s="2">
        <f t="shared" si="0"/>
        <v>34.222222222222221</v>
      </c>
      <c r="H12" s="2">
        <v>3.5000000000000003E-2</v>
      </c>
      <c r="I12" s="2">
        <v>5.7000000000000003E-5</v>
      </c>
      <c r="J12" s="2">
        <v>2700</v>
      </c>
      <c r="K12" s="2">
        <v>1600</v>
      </c>
      <c r="L12" s="2">
        <v>0.61</v>
      </c>
      <c r="M12" s="2">
        <f t="shared" si="1"/>
        <v>0.78128560828753524</v>
      </c>
      <c r="N12" s="2">
        <f t="shared" si="2"/>
        <v>6.2670004320000009E-3</v>
      </c>
      <c r="O12" s="3">
        <f t="shared" si="3"/>
        <v>7.4272175453181941E-5</v>
      </c>
      <c r="P12" s="2">
        <f t="shared" si="4"/>
        <v>84.378845695053798</v>
      </c>
      <c r="Q12" s="2">
        <f t="shared" si="5"/>
        <v>0.46713333333333346</v>
      </c>
      <c r="R12" s="3">
        <f t="shared" si="6"/>
        <v>1.3415870769230768E-2</v>
      </c>
    </row>
    <row r="13" spans="1:18" s="2" customFormat="1" x14ac:dyDescent="0.25">
      <c r="B13" s="52"/>
      <c r="D13" s="2">
        <v>1.7999999999999999E-2</v>
      </c>
      <c r="F13" s="2">
        <v>0.64500000000000002</v>
      </c>
      <c r="G13" s="2">
        <f t="shared" si="0"/>
        <v>35.833333333333336</v>
      </c>
      <c r="H13" s="2">
        <v>3.5000000000000003E-2</v>
      </c>
      <c r="I13" s="2">
        <v>5.7000000000000003E-5</v>
      </c>
      <c r="J13" s="2">
        <v>2700</v>
      </c>
      <c r="K13" s="2">
        <v>1600</v>
      </c>
      <c r="L13" s="2">
        <v>0.61</v>
      </c>
      <c r="M13" s="2">
        <f t="shared" si="1"/>
        <v>0.78128560828753524</v>
      </c>
      <c r="N13" s="2">
        <f t="shared" si="2"/>
        <v>6.8709648937500022E-3</v>
      </c>
      <c r="O13" s="3">
        <f t="shared" si="3"/>
        <v>8.1429946536383719E-5</v>
      </c>
      <c r="P13" s="2">
        <f t="shared" si="4"/>
        <v>84.378845695053798</v>
      </c>
      <c r="Q13" s="2">
        <f t="shared" si="5"/>
        <v>0.48912500000000009</v>
      </c>
      <c r="R13" s="3">
        <f t="shared" si="6"/>
        <v>1.4047462087912089E-2</v>
      </c>
    </row>
    <row r="14" spans="1:18" s="2" customFormat="1" x14ac:dyDescent="0.25">
      <c r="B14" s="52"/>
      <c r="D14" s="2">
        <v>1.6E-2</v>
      </c>
      <c r="F14" s="2">
        <v>0.60499999999999998</v>
      </c>
      <c r="G14" s="2">
        <f t="shared" si="0"/>
        <v>37.8125</v>
      </c>
      <c r="H14" s="2">
        <v>2.3E-2</v>
      </c>
      <c r="I14" s="2">
        <v>5.7000000000000003E-5</v>
      </c>
      <c r="J14" s="2">
        <v>2700</v>
      </c>
      <c r="K14" s="2">
        <v>1600</v>
      </c>
      <c r="L14" s="2">
        <v>0.61</v>
      </c>
      <c r="M14" s="2">
        <f t="shared" si="1"/>
        <v>0.78128560828753524</v>
      </c>
      <c r="N14" s="2">
        <f t="shared" si="2"/>
        <v>7.6509276389648447E-3</v>
      </c>
      <c r="O14" s="3">
        <f t="shared" si="3"/>
        <v>1.0200771914968257E-4</v>
      </c>
      <c r="P14" s="2">
        <f t="shared" si="4"/>
        <v>75.003418395603376</v>
      </c>
      <c r="Q14" s="2">
        <f t="shared" si="5"/>
        <v>0.339178125</v>
      </c>
      <c r="R14" s="3">
        <f t="shared" si="6"/>
        <v>2.255725553929766E-2</v>
      </c>
    </row>
    <row r="15" spans="1:18" s="2" customFormat="1" x14ac:dyDescent="0.25">
      <c r="B15" s="52"/>
      <c r="D15" s="2">
        <v>6.4999999999999997E-3</v>
      </c>
      <c r="F15" s="2">
        <v>0.48099999999999998</v>
      </c>
      <c r="G15" s="2">
        <f t="shared" si="0"/>
        <v>74</v>
      </c>
      <c r="H15" s="2">
        <v>3.5000000000000003E-2</v>
      </c>
      <c r="I15" s="2">
        <v>5.7000000000000003E-5</v>
      </c>
      <c r="J15" s="2">
        <v>2700</v>
      </c>
      <c r="K15" s="2">
        <v>1600</v>
      </c>
      <c r="L15" s="2">
        <v>0.61</v>
      </c>
      <c r="M15" s="2">
        <f t="shared" si="1"/>
        <v>0.78128560828753524</v>
      </c>
      <c r="N15" s="2">
        <f t="shared" si="2"/>
        <v>2.9302640028000003E-2</v>
      </c>
      <c r="O15" s="3">
        <f t="shared" si="3"/>
        <v>9.6168384050301665E-4</v>
      </c>
      <c r="P15" s="2">
        <f t="shared" si="4"/>
        <v>30.470138723213875</v>
      </c>
      <c r="Q15" s="2">
        <f t="shared" si="5"/>
        <v>1.0101000000000002</v>
      </c>
      <c r="R15" s="3">
        <f t="shared" si="6"/>
        <v>2.9009642637362634E-2</v>
      </c>
    </row>
    <row r="16" spans="1:18" s="2" customFormat="1" x14ac:dyDescent="0.25">
      <c r="B16" s="53"/>
      <c r="D16" s="2">
        <v>1.6E-2</v>
      </c>
      <c r="F16" s="2">
        <v>0.625</v>
      </c>
      <c r="G16" s="2">
        <f t="shared" si="0"/>
        <v>39.0625</v>
      </c>
      <c r="H16" s="2">
        <v>1.9E-2</v>
      </c>
      <c r="I16" s="2">
        <v>5.7000000000000003E-5</v>
      </c>
      <c r="J16" s="2">
        <v>2700</v>
      </c>
      <c r="K16" s="2">
        <v>1600</v>
      </c>
      <c r="L16" s="2">
        <v>0.61</v>
      </c>
      <c r="M16" s="2">
        <f t="shared" si="1"/>
        <v>0.78128560828753524</v>
      </c>
      <c r="N16" s="2">
        <f t="shared" si="2"/>
        <v>8.1651351928710945E-3</v>
      </c>
      <c r="O16" s="3">
        <f t="shared" si="3"/>
        <v>1.0886350739114748E-4</v>
      </c>
      <c r="P16" s="2">
        <f t="shared" si="4"/>
        <v>75.003418395603376</v>
      </c>
      <c r="Q16" s="2">
        <f t="shared" si="5"/>
        <v>0.28945312499999998</v>
      </c>
      <c r="R16" s="3">
        <f t="shared" si="6"/>
        <v>2.820883413461539E-2</v>
      </c>
    </row>
    <row r="17" spans="1:21" s="26" customFormat="1" ht="14.4" customHeight="1" x14ac:dyDescent="0.25">
      <c r="A17" s="26" t="s">
        <v>16</v>
      </c>
      <c r="B17" s="26" t="s">
        <v>15</v>
      </c>
      <c r="D17" s="26">
        <v>30</v>
      </c>
      <c r="F17" s="26">
        <v>22</v>
      </c>
      <c r="G17" s="26">
        <f t="shared" si="0"/>
        <v>0.73333333333333328</v>
      </c>
      <c r="H17" s="26">
        <v>1</v>
      </c>
      <c r="I17" s="26">
        <v>5.0000000000000001E-4</v>
      </c>
      <c r="J17" s="2">
        <v>2700</v>
      </c>
      <c r="K17" s="26">
        <v>1800</v>
      </c>
      <c r="L17" s="26">
        <v>0.72</v>
      </c>
      <c r="M17" s="26">
        <f t="shared" si="1"/>
        <v>0.78128560828753524</v>
      </c>
      <c r="N17" s="26">
        <f>L17*J17*(F17/D17)^2*I17*I17</f>
        <v>2.6135999999999998E-4</v>
      </c>
      <c r="O17" s="7">
        <f t="shared" si="3"/>
        <v>1.3938564699622845E-9</v>
      </c>
      <c r="P17" s="26">
        <f t="shared" si="4"/>
        <v>187508.54598900845</v>
      </c>
      <c r="Q17" s="24">
        <f t="shared" si="5"/>
        <v>0.20533333333333334</v>
      </c>
      <c r="R17" s="7">
        <f t="shared" si="6"/>
        <v>1.2728571428571426E-3</v>
      </c>
    </row>
    <row r="18" spans="1:21" s="26" customFormat="1" x14ac:dyDescent="0.25">
      <c r="A18" s="26" t="s">
        <v>17</v>
      </c>
      <c r="B18" s="26" t="s">
        <v>18</v>
      </c>
      <c r="J18" s="2"/>
      <c r="L18" s="24"/>
      <c r="M18" s="24"/>
      <c r="O18" s="7"/>
      <c r="Q18" s="24"/>
      <c r="R18" s="7"/>
    </row>
    <row r="19" spans="1:21" s="25" customFormat="1" x14ac:dyDescent="0.25">
      <c r="D19" s="25">
        <v>20</v>
      </c>
      <c r="F19" s="25">
        <v>6</v>
      </c>
      <c r="G19" s="25">
        <f t="shared" si="0"/>
        <v>0.3</v>
      </c>
      <c r="H19" s="26">
        <v>1</v>
      </c>
      <c r="I19" s="26">
        <v>5.0000000000000001E-4</v>
      </c>
      <c r="J19" s="2">
        <v>2700</v>
      </c>
      <c r="K19" s="26">
        <v>1710</v>
      </c>
      <c r="L19" s="24">
        <v>0.72</v>
      </c>
      <c r="M19" s="24">
        <f t="shared" si="1"/>
        <v>0.78128560828753524</v>
      </c>
      <c r="N19" s="26">
        <f t="shared" ref="N19:N21" si="7">L19*J19*(F19/D19)^2*I19*I19</f>
        <v>4.3739999999999998E-5</v>
      </c>
      <c r="O19" s="3">
        <f t="shared" si="3"/>
        <v>3.9425808660323024E-10</v>
      </c>
      <c r="P19" s="26">
        <f t="shared" si="4"/>
        <v>110942.55637683001</v>
      </c>
      <c r="Q19" s="24">
        <f t="shared" si="5"/>
        <v>8.4000000000000005E-2</v>
      </c>
      <c r="R19" s="3">
        <f t="shared" si="6"/>
        <v>5.207142857142857E-4</v>
      </c>
    </row>
    <row r="20" spans="1:21" s="25" customFormat="1" x14ac:dyDescent="0.25">
      <c r="D20" s="25">
        <v>20</v>
      </c>
      <c r="F20" s="25">
        <v>19.5</v>
      </c>
      <c r="G20" s="25">
        <f t="shared" si="0"/>
        <v>0.97499999999999998</v>
      </c>
      <c r="H20" s="26">
        <v>1</v>
      </c>
      <c r="I20" s="26">
        <v>5.0000000000000001E-4</v>
      </c>
      <c r="J20" s="2">
        <v>2700</v>
      </c>
      <c r="K20" s="26">
        <v>1710</v>
      </c>
      <c r="L20" s="24">
        <v>0.72</v>
      </c>
      <c r="M20" s="24">
        <f t="shared" si="1"/>
        <v>0.78128560828753524</v>
      </c>
      <c r="N20" s="26">
        <f t="shared" si="7"/>
        <v>4.6200374999999999E-4</v>
      </c>
      <c r="O20" s="3">
        <f t="shared" si="3"/>
        <v>4.1643510397466194E-9</v>
      </c>
      <c r="P20" s="26">
        <f t="shared" si="4"/>
        <v>110942.55637683001</v>
      </c>
      <c r="Q20" s="24">
        <f t="shared" si="5"/>
        <v>0.27300000000000002</v>
      </c>
      <c r="R20" s="3">
        <f t="shared" si="6"/>
        <v>1.6923214285714284E-3</v>
      </c>
    </row>
    <row r="21" spans="1:21" s="25" customFormat="1" x14ac:dyDescent="0.25">
      <c r="D21" s="25">
        <v>10</v>
      </c>
      <c r="F21" s="25">
        <v>2.6</v>
      </c>
      <c r="G21" s="25">
        <f t="shared" si="0"/>
        <v>0.26</v>
      </c>
      <c r="H21" s="26">
        <v>1</v>
      </c>
      <c r="I21" s="26">
        <v>5.0000000000000001E-4</v>
      </c>
      <c r="J21" s="2">
        <v>2700</v>
      </c>
      <c r="K21" s="26">
        <v>1710</v>
      </c>
      <c r="L21" s="24">
        <v>0.72</v>
      </c>
      <c r="M21" s="24">
        <f t="shared" si="1"/>
        <v>0.78128560828753524</v>
      </c>
      <c r="N21" s="26">
        <f t="shared" si="7"/>
        <v>3.2853600000000007E-5</v>
      </c>
      <c r="O21" s="3">
        <f t="shared" si="3"/>
        <v>5.9226325898618606E-10</v>
      </c>
      <c r="P21" s="26">
        <f t="shared" si="4"/>
        <v>55471.278188415003</v>
      </c>
      <c r="Q21" s="24">
        <f t="shared" si="5"/>
        <v>7.2800000000000004E-2</v>
      </c>
      <c r="R21" s="3">
        <f t="shared" si="6"/>
        <v>4.5128571428571434E-4</v>
      </c>
    </row>
    <row r="22" spans="1:21" s="24" customFormat="1" x14ac:dyDescent="0.25">
      <c r="A22" s="24" t="s">
        <v>61</v>
      </c>
      <c r="B22" s="24" t="s">
        <v>19</v>
      </c>
      <c r="D22" s="24">
        <v>57</v>
      </c>
      <c r="F22" s="24">
        <v>19.100000000000001</v>
      </c>
      <c r="G22" s="24">
        <f t="shared" si="0"/>
        <v>0.33508771929824566</v>
      </c>
      <c r="H22" s="26">
        <v>1</v>
      </c>
      <c r="I22" s="24">
        <v>1.25E-3</v>
      </c>
      <c r="J22" s="2">
        <v>2700</v>
      </c>
      <c r="K22" s="24">
        <f t="shared" ref="K22" si="8">(2.65*L22+(1-L22))*1000</f>
        <v>1082.5</v>
      </c>
      <c r="L22" s="24">
        <v>0.05</v>
      </c>
      <c r="M22" s="24">
        <f t="shared" si="1"/>
        <v>0.78128560828753524</v>
      </c>
      <c r="N22" s="24">
        <f t="shared" si="2"/>
        <v>2.3684859764542942E-5</v>
      </c>
      <c r="O22" s="11">
        <f t="shared" si="3"/>
        <v>6.4466217484804185E-10</v>
      </c>
      <c r="P22" s="26">
        <f t="shared" si="4"/>
        <v>36739.955729721347</v>
      </c>
      <c r="Q22" s="24">
        <f>(1-L22)*H22*F22/D22</f>
        <v>0.3183333333333333</v>
      </c>
      <c r="R22" s="11">
        <f t="shared" si="6"/>
        <v>7.4402700831024951E-5</v>
      </c>
    </row>
    <row r="23" spans="1:21" s="31" customFormat="1" x14ac:dyDescent="0.25">
      <c r="B23" s="31" t="s">
        <v>25</v>
      </c>
      <c r="D23" s="29">
        <v>0.4</v>
      </c>
      <c r="E23" s="29"/>
      <c r="F23" s="29">
        <v>13</v>
      </c>
      <c r="G23" s="29">
        <f t="shared" si="0"/>
        <v>32.5</v>
      </c>
      <c r="H23" s="30">
        <v>50</v>
      </c>
      <c r="I23" s="30">
        <v>0.05</v>
      </c>
      <c r="J23" s="2">
        <v>2700</v>
      </c>
      <c r="K23" s="30">
        <v>2150</v>
      </c>
      <c r="L23" s="29">
        <v>0.6</v>
      </c>
      <c r="M23" s="30">
        <f t="shared" si="1"/>
        <v>0.78128560828753524</v>
      </c>
      <c r="N23" s="29">
        <f t="shared" si="2"/>
        <v>4277.8125</v>
      </c>
      <c r="O23" s="5">
        <f t="shared" si="3"/>
        <v>0.63666865594748057</v>
      </c>
      <c r="P23" s="27">
        <f t="shared" ref="P23:P32" si="9">(K23)*10*D23*M23</f>
        <v>6719.0562312728034</v>
      </c>
      <c r="Q23" s="27">
        <f t="shared" ref="Q23:Q37" si="10">(1-L23)*H23*F23/D23</f>
        <v>650</v>
      </c>
      <c r="R23" s="5">
        <f t="shared" ref="R23:R32" si="11">N23/Q23</f>
        <v>6.5812499999999998</v>
      </c>
      <c r="S23" s="31">
        <v>329.0625</v>
      </c>
      <c r="T23" s="31">
        <v>3290.6249999999995</v>
      </c>
      <c r="U23" s="31">
        <v>6.5812499999999998</v>
      </c>
    </row>
    <row r="24" spans="1:21" s="31" customFormat="1" x14ac:dyDescent="0.25">
      <c r="D24" s="29">
        <v>0.4</v>
      </c>
      <c r="E24" s="29"/>
      <c r="F24" s="29">
        <v>14.9</v>
      </c>
      <c r="G24" s="29">
        <f t="shared" si="0"/>
        <v>37.25</v>
      </c>
      <c r="H24" s="30">
        <v>50</v>
      </c>
      <c r="I24" s="30">
        <v>0.05</v>
      </c>
      <c r="J24" s="2">
        <v>2700</v>
      </c>
      <c r="K24" s="30">
        <v>2150</v>
      </c>
      <c r="L24" s="29">
        <v>0.6</v>
      </c>
      <c r="M24" s="28">
        <f t="shared" si="1"/>
        <v>0.78128560828753524</v>
      </c>
      <c r="N24" s="29">
        <f t="shared" si="2"/>
        <v>5619.6281250000002</v>
      </c>
      <c r="O24" s="5">
        <f t="shared" si="3"/>
        <v>0.83637164678639153</v>
      </c>
      <c r="P24" s="27">
        <f t="shared" si="9"/>
        <v>6719.0562312728034</v>
      </c>
      <c r="Q24" s="27">
        <f t="shared" si="10"/>
        <v>745</v>
      </c>
      <c r="R24" s="5">
        <f t="shared" si="11"/>
        <v>7.5431249999999999</v>
      </c>
      <c r="S24" s="31">
        <v>377.15624999999994</v>
      </c>
      <c r="T24" s="31">
        <v>3771.5624999999995</v>
      </c>
      <c r="U24" s="31">
        <v>7.5431249999999999</v>
      </c>
    </row>
    <row r="25" spans="1:21" s="31" customFormat="1" x14ac:dyDescent="0.25">
      <c r="D25" s="29">
        <v>0.4</v>
      </c>
      <c r="E25" s="29"/>
      <c r="F25" s="29">
        <v>11.6</v>
      </c>
      <c r="G25" s="29">
        <f t="shared" si="0"/>
        <v>28.999999999999996</v>
      </c>
      <c r="H25" s="30">
        <v>50</v>
      </c>
      <c r="I25" s="30">
        <v>0.05</v>
      </c>
      <c r="J25" s="2">
        <v>2700</v>
      </c>
      <c r="K25" s="30">
        <v>2150</v>
      </c>
      <c r="L25" s="29">
        <v>0.6</v>
      </c>
      <c r="M25" s="28">
        <f t="shared" si="1"/>
        <v>0.78128560828753524</v>
      </c>
      <c r="N25" s="29">
        <f t="shared" si="2"/>
        <v>3406.0499999999993</v>
      </c>
      <c r="O25" s="5">
        <f t="shared" si="3"/>
        <v>0.50692387185972176</v>
      </c>
      <c r="P25" s="27">
        <f t="shared" si="9"/>
        <v>6719.0562312728034</v>
      </c>
      <c r="Q25" s="27">
        <f t="shared" si="10"/>
        <v>580</v>
      </c>
      <c r="R25" s="5">
        <f t="shared" si="11"/>
        <v>5.8724999999999987</v>
      </c>
      <c r="S25" s="31">
        <v>293.625</v>
      </c>
      <c r="T25" s="31">
        <v>2936.2499999999991</v>
      </c>
      <c r="U25" s="31">
        <v>5.8724999999999987</v>
      </c>
    </row>
    <row r="26" spans="1:21" s="31" customFormat="1" x14ac:dyDescent="0.25">
      <c r="D26" s="29">
        <v>0.4</v>
      </c>
      <c r="E26" s="29"/>
      <c r="F26" s="29">
        <v>9.9</v>
      </c>
      <c r="G26" s="29">
        <f t="shared" si="0"/>
        <v>24.75</v>
      </c>
      <c r="H26" s="30">
        <v>50</v>
      </c>
      <c r="I26" s="30">
        <v>0.05</v>
      </c>
      <c r="J26" s="2">
        <v>2700</v>
      </c>
      <c r="K26" s="30">
        <v>2150</v>
      </c>
      <c r="L26" s="29">
        <v>0.6</v>
      </c>
      <c r="M26" s="28">
        <f t="shared" si="1"/>
        <v>0.78128560828753524</v>
      </c>
      <c r="N26" s="29">
        <f t="shared" si="2"/>
        <v>2480.8781250000002</v>
      </c>
      <c r="O26" s="5">
        <f t="shared" si="3"/>
        <v>0.36923014774800339</v>
      </c>
      <c r="P26" s="27">
        <f t="shared" si="9"/>
        <v>6719.0562312728034</v>
      </c>
      <c r="Q26" s="27">
        <f t="shared" si="10"/>
        <v>495</v>
      </c>
      <c r="R26" s="5">
        <f t="shared" si="11"/>
        <v>5.0118750000000007</v>
      </c>
      <c r="S26" s="31">
        <v>250.59375</v>
      </c>
      <c r="T26" s="31">
        <v>2505.9375</v>
      </c>
      <c r="U26" s="31">
        <v>5.0118750000000007</v>
      </c>
    </row>
    <row r="27" spans="1:21" s="31" customFormat="1" x14ac:dyDescent="0.25">
      <c r="D27" s="29">
        <v>0.4</v>
      </c>
      <c r="E27" s="29"/>
      <c r="F27" s="29">
        <v>9.3000000000000007</v>
      </c>
      <c r="G27" s="29">
        <f t="shared" si="0"/>
        <v>23.25</v>
      </c>
      <c r="H27" s="30">
        <v>50</v>
      </c>
      <c r="I27" s="30">
        <v>0.05</v>
      </c>
      <c r="J27" s="2">
        <v>2700</v>
      </c>
      <c r="K27" s="30">
        <v>2150</v>
      </c>
      <c r="L27" s="29">
        <v>0.6</v>
      </c>
      <c r="M27" s="28">
        <f t="shared" si="1"/>
        <v>0.78128560828753524</v>
      </c>
      <c r="N27" s="29">
        <f t="shared" si="2"/>
        <v>2189.2781250000003</v>
      </c>
      <c r="O27" s="5">
        <f t="shared" si="3"/>
        <v>0.32583119557927576</v>
      </c>
      <c r="P27" s="27">
        <f t="shared" si="9"/>
        <v>6719.0562312728034</v>
      </c>
      <c r="Q27" s="27">
        <f t="shared" si="10"/>
        <v>465</v>
      </c>
      <c r="R27" s="5">
        <f t="shared" si="11"/>
        <v>4.7081250000000008</v>
      </c>
      <c r="S27" s="31">
        <v>235.40625</v>
      </c>
      <c r="T27" s="31">
        <v>2354.0624999999995</v>
      </c>
      <c r="U27" s="31">
        <v>4.7081250000000008</v>
      </c>
    </row>
    <row r="28" spans="1:21" s="31" customFormat="1" x14ac:dyDescent="0.25">
      <c r="D28" s="29">
        <v>0.4</v>
      </c>
      <c r="E28" s="29"/>
      <c r="F28" s="29">
        <v>6</v>
      </c>
      <c r="G28" s="29">
        <f t="shared" si="0"/>
        <v>15</v>
      </c>
      <c r="H28" s="30">
        <v>50</v>
      </c>
      <c r="I28" s="30">
        <v>0.05</v>
      </c>
      <c r="J28" s="2">
        <v>2700</v>
      </c>
      <c r="K28" s="30">
        <v>2150</v>
      </c>
      <c r="L28" s="29">
        <v>0.6</v>
      </c>
      <c r="M28" s="28">
        <f t="shared" si="1"/>
        <v>0.78128560828753524</v>
      </c>
      <c r="N28" s="29">
        <f t="shared" si="2"/>
        <v>911.25</v>
      </c>
      <c r="O28" s="5">
        <f t="shared" si="3"/>
        <v>0.13562172552727397</v>
      </c>
      <c r="P28" s="27">
        <f t="shared" si="9"/>
        <v>6719.0562312728034</v>
      </c>
      <c r="Q28" s="27">
        <f t="shared" si="10"/>
        <v>300</v>
      </c>
      <c r="R28" s="5">
        <f t="shared" si="11"/>
        <v>3.0375000000000001</v>
      </c>
      <c r="S28" s="31">
        <v>151.87499999999997</v>
      </c>
      <c r="T28" s="31">
        <v>1518.7499999999998</v>
      </c>
      <c r="U28" s="31">
        <v>3.0375000000000001</v>
      </c>
    </row>
    <row r="29" spans="1:21" s="31" customFormat="1" x14ac:dyDescent="0.25">
      <c r="D29" s="29">
        <v>0.4</v>
      </c>
      <c r="E29" s="29"/>
      <c r="F29" s="29">
        <v>8.3000000000000007</v>
      </c>
      <c r="G29" s="29">
        <f t="shared" si="0"/>
        <v>20.75</v>
      </c>
      <c r="H29" s="30">
        <v>50</v>
      </c>
      <c r="I29" s="30">
        <v>0.05</v>
      </c>
      <c r="J29" s="2">
        <v>2700</v>
      </c>
      <c r="K29" s="30">
        <v>2150</v>
      </c>
      <c r="L29" s="29">
        <v>0.6</v>
      </c>
      <c r="M29" s="28">
        <f t="shared" si="1"/>
        <v>0.78128560828753524</v>
      </c>
      <c r="N29" s="29">
        <f t="shared" si="2"/>
        <v>1743.778125</v>
      </c>
      <c r="O29" s="5">
        <f t="shared" si="3"/>
        <v>0.25952724087705287</v>
      </c>
      <c r="P29" s="27">
        <f t="shared" si="9"/>
        <v>6719.0562312728034</v>
      </c>
      <c r="Q29" s="27">
        <f t="shared" si="10"/>
        <v>415</v>
      </c>
      <c r="R29" s="5">
        <f t="shared" si="11"/>
        <v>4.2018750000000002</v>
      </c>
      <c r="S29" s="31">
        <v>210.09375</v>
      </c>
      <c r="T29" s="31">
        <v>2100.9374999999995</v>
      </c>
      <c r="U29" s="31">
        <v>4.2018750000000002</v>
      </c>
    </row>
    <row r="30" spans="1:21" s="31" customFormat="1" x14ac:dyDescent="0.25">
      <c r="D30" s="29">
        <v>0.4</v>
      </c>
      <c r="E30" s="29"/>
      <c r="F30" s="29">
        <v>2.2999999999999998</v>
      </c>
      <c r="G30" s="29">
        <f t="shared" si="0"/>
        <v>5.7499999999999991</v>
      </c>
      <c r="H30" s="30">
        <v>50</v>
      </c>
      <c r="I30" s="30">
        <v>0.05</v>
      </c>
      <c r="J30" s="2">
        <v>2700</v>
      </c>
      <c r="K30" s="30">
        <v>2150</v>
      </c>
      <c r="L30" s="29">
        <v>0.6</v>
      </c>
      <c r="M30" s="28">
        <f t="shared" si="1"/>
        <v>0.78128560828753524</v>
      </c>
      <c r="N30" s="29">
        <f t="shared" si="2"/>
        <v>133.90312499999999</v>
      </c>
      <c r="O30" s="5">
        <f t="shared" si="3"/>
        <v>1.9928859112202203E-2</v>
      </c>
      <c r="P30" s="27">
        <f t="shared" si="9"/>
        <v>6719.0562312728034</v>
      </c>
      <c r="Q30" s="27">
        <f t="shared" si="10"/>
        <v>115</v>
      </c>
      <c r="R30" s="5">
        <f t="shared" si="11"/>
        <v>1.1643749999999999</v>
      </c>
      <c r="S30" s="31">
        <v>58.21875</v>
      </c>
      <c r="T30" s="31">
        <v>582.18749999999989</v>
      </c>
      <c r="U30" s="31">
        <v>1.1643749999999999</v>
      </c>
    </row>
    <row r="31" spans="1:21" s="31" customFormat="1" x14ac:dyDescent="0.25">
      <c r="D31" s="29">
        <v>0.4</v>
      </c>
      <c r="E31" s="29"/>
      <c r="F31" s="29">
        <v>12.5</v>
      </c>
      <c r="G31" s="29">
        <f t="shared" si="0"/>
        <v>31.25</v>
      </c>
      <c r="H31" s="30">
        <v>50</v>
      </c>
      <c r="I31" s="30">
        <v>0.05</v>
      </c>
      <c r="J31" s="2">
        <v>2700</v>
      </c>
      <c r="K31" s="30">
        <v>2150</v>
      </c>
      <c r="L31" s="29">
        <v>0.6</v>
      </c>
      <c r="M31" s="28">
        <f t="shared" si="1"/>
        <v>0.78128560828753524</v>
      </c>
      <c r="N31" s="29">
        <f t="shared" si="2"/>
        <v>3955.078125</v>
      </c>
      <c r="O31" s="5">
        <f t="shared" si="3"/>
        <v>0.58863596148990438</v>
      </c>
      <c r="P31" s="27">
        <f t="shared" si="9"/>
        <v>6719.0562312728034</v>
      </c>
      <c r="Q31" s="27">
        <f t="shared" si="10"/>
        <v>625</v>
      </c>
      <c r="R31" s="5">
        <f t="shared" si="11"/>
        <v>6.328125</v>
      </c>
      <c r="S31" s="31">
        <v>316.40625</v>
      </c>
      <c r="T31" s="31">
        <v>3164.0624999999995</v>
      </c>
      <c r="U31" s="31">
        <v>6.328125</v>
      </c>
    </row>
    <row r="32" spans="1:21" s="31" customFormat="1" x14ac:dyDescent="0.25">
      <c r="D32" s="29">
        <v>0.4</v>
      </c>
      <c r="E32" s="29"/>
      <c r="F32" s="29">
        <v>7.1</v>
      </c>
      <c r="G32" s="29">
        <f t="shared" si="0"/>
        <v>17.749999999999996</v>
      </c>
      <c r="H32" s="30">
        <v>50</v>
      </c>
      <c r="I32" s="29">
        <v>0.05</v>
      </c>
      <c r="J32" s="2">
        <v>2700</v>
      </c>
      <c r="K32" s="29">
        <v>2150</v>
      </c>
      <c r="L32" s="29">
        <v>0.6</v>
      </c>
      <c r="M32" s="27">
        <f t="shared" si="1"/>
        <v>0.78128560828753524</v>
      </c>
      <c r="N32" s="29">
        <f t="shared" si="2"/>
        <v>1276.0031249999997</v>
      </c>
      <c r="O32" s="3">
        <f t="shared" si="3"/>
        <v>0.18990808843971888</v>
      </c>
      <c r="P32" s="27">
        <f t="shared" si="9"/>
        <v>6719.0562312728034</v>
      </c>
      <c r="Q32" s="27">
        <f t="shared" si="10"/>
        <v>355</v>
      </c>
      <c r="R32" s="3">
        <f t="shared" si="11"/>
        <v>3.5943749999999994</v>
      </c>
      <c r="S32" s="31">
        <v>179.71874999999997</v>
      </c>
      <c r="T32" s="31">
        <v>1797.1874999999993</v>
      </c>
      <c r="U32" s="31">
        <v>3.5943749999999994</v>
      </c>
    </row>
    <row r="33" spans="1:24" s="6" customFormat="1" ht="17.399999999999999" x14ac:dyDescent="0.25">
      <c r="A33" s="21" t="s">
        <v>24</v>
      </c>
      <c r="D33" s="22">
        <v>4.7199999999999999E-2</v>
      </c>
      <c r="E33" s="22"/>
      <c r="F33" s="23">
        <v>0.74</v>
      </c>
      <c r="G33" s="6">
        <f t="shared" si="0"/>
        <v>15.677966101694915</v>
      </c>
      <c r="H33" s="43">
        <v>1.9</v>
      </c>
      <c r="I33" s="13">
        <v>1.8000000000000001E-4</v>
      </c>
      <c r="J33" s="2">
        <v>2700</v>
      </c>
      <c r="K33" s="22">
        <v>1685</v>
      </c>
      <c r="L33" s="13">
        <f>(2.7-K33/1000)/(K33/1000*1.7)</f>
        <v>0.35433758072962124</v>
      </c>
      <c r="M33" s="10">
        <f t="shared" si="1"/>
        <v>0.78128560828753524</v>
      </c>
      <c r="N33" s="6">
        <f t="shared" si="2"/>
        <v>7.6191308511722811E-3</v>
      </c>
      <c r="O33" s="11">
        <f t="shared" ref="O33:O49" si="12">N33/P33</f>
        <v>3.0162201549408504E-5</v>
      </c>
      <c r="P33" s="6">
        <f t="shared" si="4"/>
        <v>252.60526287152589</v>
      </c>
      <c r="Q33" s="27">
        <f t="shared" si="10"/>
        <v>19.233079692672725</v>
      </c>
      <c r="R33" s="11">
        <f t="shared" ref="R33:R49" si="13">N33/Q33</f>
        <v>3.9614720954309573E-4</v>
      </c>
    </row>
    <row r="34" spans="1:24" s="2" customFormat="1" ht="17.399999999999999" x14ac:dyDescent="0.25">
      <c r="A34" s="19"/>
      <c r="D34" s="16">
        <v>5.0500000000000003E-2</v>
      </c>
      <c r="E34" s="16"/>
      <c r="F34" s="15">
        <v>0.71</v>
      </c>
      <c r="G34" s="2">
        <f t="shared" si="0"/>
        <v>14.059405940594058</v>
      </c>
      <c r="H34" s="43">
        <v>3</v>
      </c>
      <c r="I34" s="9">
        <v>1.8000000000000001E-4</v>
      </c>
      <c r="J34" s="2">
        <v>2700</v>
      </c>
      <c r="K34" s="16">
        <v>1647</v>
      </c>
      <c r="L34" s="13">
        <f t="shared" ref="L34:L37" si="14">(2.7-K34/1000)/(K34/1000*1.7)</f>
        <v>0.37608486017357767</v>
      </c>
      <c r="M34" s="10">
        <f t="shared" si="1"/>
        <v>0.78128560828753524</v>
      </c>
      <c r="N34" s="2">
        <f t="shared" si="2"/>
        <v>6.5032217973222325E-3</v>
      </c>
      <c r="O34" s="5">
        <f t="shared" si="12"/>
        <v>2.5475521495657644E-5</v>
      </c>
      <c r="P34" s="2">
        <f t="shared" si="4"/>
        <v>255.27335322382783</v>
      </c>
      <c r="Q34" s="27">
        <f t="shared" si="10"/>
        <v>26.315628669906523</v>
      </c>
      <c r="R34" s="5">
        <f t="shared" si="13"/>
        <v>2.4712393835983295E-4</v>
      </c>
    </row>
    <row r="35" spans="1:24" s="2" customFormat="1" ht="17.399999999999999" x14ac:dyDescent="0.25">
      <c r="A35" s="19"/>
      <c r="D35" s="16">
        <v>5.2200000000000003E-2</v>
      </c>
      <c r="E35" s="16"/>
      <c r="F35" s="15">
        <v>0.68</v>
      </c>
      <c r="G35" s="2">
        <f t="shared" si="0"/>
        <v>13.026819923371647</v>
      </c>
      <c r="H35" s="43">
        <v>5.5</v>
      </c>
      <c r="I35" s="9">
        <v>1.8000000000000001E-4</v>
      </c>
      <c r="J35" s="2">
        <v>2700</v>
      </c>
      <c r="K35" s="16">
        <v>1636</v>
      </c>
      <c r="L35" s="13">
        <f t="shared" si="14"/>
        <v>0.3825686753919173</v>
      </c>
      <c r="M35" s="10">
        <f t="shared" si="1"/>
        <v>0.78128560828753524</v>
      </c>
      <c r="N35" s="2">
        <f t="shared" si="2"/>
        <v>5.6793024952830088E-3</v>
      </c>
      <c r="O35" s="5">
        <f t="shared" si="12"/>
        <v>2.1895635663040769E-5</v>
      </c>
      <c r="P35" s="2">
        <f t="shared" si="4"/>
        <v>259.38057166659542</v>
      </c>
      <c r="Q35" s="27">
        <f t="shared" si="10"/>
        <v>44.237416743950753</v>
      </c>
      <c r="R35" s="5">
        <f t="shared" si="13"/>
        <v>1.2838232684686827E-4</v>
      </c>
    </row>
    <row r="36" spans="1:24" s="2" customFormat="1" ht="17.399999999999999" x14ac:dyDescent="0.25">
      <c r="A36" s="19"/>
      <c r="D36" s="16">
        <v>5.9900000000000002E-2</v>
      </c>
      <c r="E36" s="16"/>
      <c r="F36" s="15">
        <v>0.57999999999999996</v>
      </c>
      <c r="G36" s="2">
        <f t="shared" si="0"/>
        <v>9.6828046744574277</v>
      </c>
      <c r="H36" s="43">
        <v>19.2</v>
      </c>
      <c r="I36" s="9">
        <v>1.8000000000000001E-4</v>
      </c>
      <c r="J36" s="2">
        <v>2700</v>
      </c>
      <c r="K36" s="16">
        <v>1608</v>
      </c>
      <c r="L36" s="13">
        <f t="shared" si="14"/>
        <v>0.39947322212467079</v>
      </c>
      <c r="M36" s="10">
        <f t="shared" si="1"/>
        <v>0.78128560828753524</v>
      </c>
      <c r="N36" s="2">
        <f t="shared" si="2"/>
        <v>3.2764141229821618E-3</v>
      </c>
      <c r="O36" s="5">
        <f t="shared" si="12"/>
        <v>1.1514857377710924E-5</v>
      </c>
      <c r="P36" s="2">
        <f t="shared" si="4"/>
        <v>284.53796825345404</v>
      </c>
      <c r="Q36" s="27">
        <f t="shared" si="10"/>
        <v>111.64384304540343</v>
      </c>
      <c r="R36" s="5">
        <f t="shared" si="13"/>
        <v>2.9347020253053333E-5</v>
      </c>
    </row>
    <row r="37" spans="1:24" s="4" customFormat="1" ht="17.399999999999999" x14ac:dyDescent="0.25">
      <c r="A37" s="20"/>
      <c r="D37" s="17">
        <v>6.0499999999999998E-2</v>
      </c>
      <c r="E37" s="17"/>
      <c r="F37" s="18">
        <v>0.56000000000000005</v>
      </c>
      <c r="G37" s="4">
        <f t="shared" si="0"/>
        <v>9.2561983471074392</v>
      </c>
      <c r="H37" s="43">
        <v>30</v>
      </c>
      <c r="I37" s="12">
        <v>1.8000000000000001E-4</v>
      </c>
      <c r="J37" s="2">
        <v>2700</v>
      </c>
      <c r="K37" s="17">
        <v>1601</v>
      </c>
      <c r="L37" s="13">
        <f t="shared" si="14"/>
        <v>0.40379174780468102</v>
      </c>
      <c r="M37" s="10">
        <f t="shared" si="1"/>
        <v>0.78128560828753524</v>
      </c>
      <c r="N37" s="4">
        <f t="shared" si="2"/>
        <v>3.026436166359735E-3</v>
      </c>
      <c r="O37" s="5">
        <f t="shared" si="12"/>
        <v>1.0653488639678934E-5</v>
      </c>
      <c r="P37" s="4">
        <f t="shared" si="4"/>
        <v>284.07935360138924</v>
      </c>
      <c r="Q37" s="27">
        <f t="shared" si="10"/>
        <v>165.55865515506378</v>
      </c>
      <c r="R37" s="5">
        <f t="shared" si="13"/>
        <v>1.8280144662477155E-5</v>
      </c>
    </row>
    <row r="38" spans="1:24" x14ac:dyDescent="0.25">
      <c r="A38" t="s">
        <v>26</v>
      </c>
      <c r="D38" s="33">
        <v>0.1</v>
      </c>
      <c r="G38" s="2">
        <v>50.47</v>
      </c>
      <c r="H38" s="32">
        <v>1.8099999999999999E-5</v>
      </c>
      <c r="I38" s="9">
        <v>1.2E-2</v>
      </c>
      <c r="J38" s="2">
        <v>2700</v>
      </c>
      <c r="K38" s="17">
        <v>1458</v>
      </c>
      <c r="L38" s="9">
        <v>0.55000000000000004</v>
      </c>
      <c r="M38" s="10">
        <f>TAN(44/180*3.1415926)</f>
        <v>0.96568874949113348</v>
      </c>
      <c r="N38" s="9">
        <f>J38*L38*G38^2*I38^2</f>
        <v>544.69771725600003</v>
      </c>
      <c r="O38" s="1">
        <f t="shared" si="12"/>
        <v>0.386866263962928</v>
      </c>
      <c r="P38" s="9">
        <f>(K38)*10*D38*M38</f>
        <v>1407.9741967580726</v>
      </c>
      <c r="Q38" s="27">
        <f>(1-L38)*H38*G38</f>
        <v>4.1107814999999994E-4</v>
      </c>
      <c r="R38" s="5">
        <f t="shared" si="13"/>
        <v>1325046.6298342545</v>
      </c>
    </row>
    <row r="39" spans="1:24" x14ac:dyDescent="0.25">
      <c r="D39" s="33">
        <v>0.1</v>
      </c>
      <c r="G39">
        <v>53.5</v>
      </c>
      <c r="H39" s="32">
        <v>1.8099999999999999E-5</v>
      </c>
      <c r="I39" s="9">
        <v>1.2E-2</v>
      </c>
      <c r="J39" s="2">
        <v>2700</v>
      </c>
      <c r="K39" s="17">
        <v>1458</v>
      </c>
      <c r="L39" s="9">
        <v>0.55000000000000004</v>
      </c>
      <c r="M39" s="10">
        <f t="shared" ref="M39:M49" si="15">TAN(44/180*3.1415926)</f>
        <v>0.96568874949113348</v>
      </c>
      <c r="N39" s="9">
        <f t="shared" ref="N39:N49" si="16">J39*L39*G39^2*I39^2</f>
        <v>612.0635400000001</v>
      </c>
      <c r="O39" s="1">
        <f t="shared" si="12"/>
        <v>0.43471218535773271</v>
      </c>
      <c r="P39" s="9">
        <f t="shared" ref="P39:P49" si="17">(K39)*10*D39*M39</f>
        <v>1407.9741967580726</v>
      </c>
      <c r="Q39" s="27">
        <f t="shared" ref="Q39:Q49" si="18">(1-L39)*H39*G39</f>
        <v>4.3575749999999995E-4</v>
      </c>
      <c r="R39" s="5">
        <f t="shared" si="13"/>
        <v>1404596.6850828733</v>
      </c>
    </row>
    <row r="40" spans="1:24" x14ac:dyDescent="0.25">
      <c r="D40" s="33">
        <v>0.1</v>
      </c>
      <c r="G40">
        <v>51.09</v>
      </c>
      <c r="H40" s="32">
        <v>1.8099999999999999E-5</v>
      </c>
      <c r="I40" s="9">
        <v>1.2E-2</v>
      </c>
      <c r="J40" s="2">
        <v>2700</v>
      </c>
      <c r="K40" s="17">
        <v>1458</v>
      </c>
      <c r="L40" s="9">
        <v>0.55000000000000004</v>
      </c>
      <c r="M40" s="10">
        <f t="shared" si="15"/>
        <v>0.96568874949113348</v>
      </c>
      <c r="N40" s="9">
        <f t="shared" si="16"/>
        <v>558.16262330400014</v>
      </c>
      <c r="O40" s="1">
        <f t="shared" si="12"/>
        <v>0.39642958272189649</v>
      </c>
      <c r="P40" s="9">
        <f t="shared" si="17"/>
        <v>1407.9741967580726</v>
      </c>
      <c r="Q40" s="27">
        <f t="shared" si="18"/>
        <v>4.1612805E-4</v>
      </c>
      <c r="R40" s="5">
        <f t="shared" si="13"/>
        <v>1341324.1988950279</v>
      </c>
      <c r="S40" s="26">
        <v>1.3938564699622845E-9</v>
      </c>
      <c r="T40" s="26">
        <v>1.2728571428571426E-3</v>
      </c>
      <c r="U40" s="26">
        <v>1.2728571428571424E-2</v>
      </c>
      <c r="V40" s="26">
        <v>1.2728571428571425E-5</v>
      </c>
      <c r="W40">
        <f>U40-T40</f>
        <v>1.1455714285714281E-2</v>
      </c>
      <c r="X40">
        <f>T40-V40</f>
        <v>1.2601285714285712E-3</v>
      </c>
    </row>
    <row r="41" spans="1:24" x14ac:dyDescent="0.25">
      <c r="D41" s="33">
        <v>0.1</v>
      </c>
      <c r="G41">
        <v>47.35</v>
      </c>
      <c r="H41" s="32">
        <v>1.8099999999999999E-5</v>
      </c>
      <c r="I41" s="9">
        <v>1.2E-2</v>
      </c>
      <c r="J41" s="2">
        <v>2700</v>
      </c>
      <c r="K41" s="17">
        <v>1458</v>
      </c>
      <c r="L41" s="9">
        <v>0.55000000000000004</v>
      </c>
      <c r="M41" s="10">
        <f t="shared" si="15"/>
        <v>0.96568874949113348</v>
      </c>
      <c r="N41" s="9">
        <f t="shared" si="16"/>
        <v>479.43409140000011</v>
      </c>
      <c r="O41" s="1">
        <f t="shared" si="12"/>
        <v>0.34051340749277925</v>
      </c>
      <c r="P41" s="9">
        <f t="shared" si="17"/>
        <v>1407.9741967580726</v>
      </c>
      <c r="Q41" s="27">
        <f t="shared" si="18"/>
        <v>3.8566574999999997E-4</v>
      </c>
      <c r="R41" s="5">
        <f t="shared" si="13"/>
        <v>1243133.7016574589</v>
      </c>
      <c r="S41" s="25">
        <v>3.9425808660323024E-10</v>
      </c>
      <c r="T41" s="25">
        <v>5.207142857142857E-4</v>
      </c>
      <c r="U41" s="25">
        <v>5.2071428571428564E-3</v>
      </c>
      <c r="V41" s="25">
        <v>5.2071428571428559E-6</v>
      </c>
      <c r="W41">
        <f t="shared" ref="W41:W44" si="19">U41-T41</f>
        <v>4.6864285714285706E-3</v>
      </c>
      <c r="X41">
        <f t="shared" ref="X41:X50" si="20">T41-V41</f>
        <v>5.155071428571429E-4</v>
      </c>
    </row>
    <row r="42" spans="1:24" x14ac:dyDescent="0.25">
      <c r="D42" s="33">
        <v>0.1</v>
      </c>
      <c r="G42">
        <v>50.2</v>
      </c>
      <c r="H42" s="32">
        <v>1.8099999999999999E-5</v>
      </c>
      <c r="I42" s="9">
        <v>1.2E-2</v>
      </c>
      <c r="J42" s="2">
        <v>2700</v>
      </c>
      <c r="K42" s="17">
        <v>1458</v>
      </c>
      <c r="L42" s="9">
        <v>0.55000000000000004</v>
      </c>
      <c r="M42" s="10">
        <f t="shared" si="15"/>
        <v>0.96568874949113348</v>
      </c>
      <c r="N42" s="9">
        <f t="shared" si="16"/>
        <v>538.88535360000026</v>
      </c>
      <c r="O42" s="1">
        <f t="shared" si="12"/>
        <v>0.38273808912181018</v>
      </c>
      <c r="P42" s="9">
        <f t="shared" si="17"/>
        <v>1407.9741967580726</v>
      </c>
      <c r="Q42" s="27">
        <f t="shared" si="18"/>
        <v>4.0887899999999996E-4</v>
      </c>
      <c r="R42" s="5">
        <f t="shared" si="13"/>
        <v>1317958.0110497244</v>
      </c>
      <c r="S42" s="25">
        <v>4.1643510397466194E-9</v>
      </c>
      <c r="T42" s="25">
        <v>1.6923214285714284E-3</v>
      </c>
      <c r="U42" s="25">
        <v>1.6923214285714284E-2</v>
      </c>
      <c r="V42" s="25">
        <v>1.6923214285714282E-5</v>
      </c>
      <c r="W42">
        <f t="shared" si="19"/>
        <v>1.5230892857142856E-2</v>
      </c>
      <c r="X42">
        <f t="shared" si="20"/>
        <v>1.6753982142857142E-3</v>
      </c>
    </row>
    <row r="43" spans="1:24" x14ac:dyDescent="0.25">
      <c r="D43" s="33">
        <v>0.1</v>
      </c>
      <c r="G43">
        <v>43.11</v>
      </c>
      <c r="H43" s="32">
        <v>1.8099999999999999E-5</v>
      </c>
      <c r="I43" s="9">
        <v>1.2E-2</v>
      </c>
      <c r="J43" s="2">
        <v>2700</v>
      </c>
      <c r="K43" s="17">
        <v>1458</v>
      </c>
      <c r="L43" s="9">
        <v>0.55000000000000004</v>
      </c>
      <c r="M43" s="10">
        <f t="shared" si="15"/>
        <v>0.96568874949113348</v>
      </c>
      <c r="N43" s="9">
        <f t="shared" si="16"/>
        <v>397.4156738640001</v>
      </c>
      <c r="O43" s="1">
        <f t="shared" si="12"/>
        <v>0.28226062294257137</v>
      </c>
      <c r="P43" s="9">
        <f t="shared" si="17"/>
        <v>1407.9741967580726</v>
      </c>
      <c r="Q43" s="27">
        <f t="shared" si="18"/>
        <v>3.5113094999999995E-4</v>
      </c>
      <c r="R43" s="5">
        <f t="shared" si="13"/>
        <v>1131816.1325966856</v>
      </c>
      <c r="S43" s="25">
        <v>5.9226325898618606E-10</v>
      </c>
      <c r="T43" s="25">
        <v>4.5128571428571434E-4</v>
      </c>
      <c r="U43" s="25">
        <v>4.5128571428571431E-3</v>
      </c>
      <c r="V43" s="25">
        <v>4.5128571428571433E-6</v>
      </c>
      <c r="W43">
        <f t="shared" si="19"/>
        <v>4.0615714285714291E-3</v>
      </c>
      <c r="X43">
        <f t="shared" si="20"/>
        <v>4.4677285714285719E-4</v>
      </c>
    </row>
    <row r="44" spans="1:24" x14ac:dyDescent="0.25">
      <c r="D44" s="33">
        <v>0.1</v>
      </c>
      <c r="G44">
        <v>49</v>
      </c>
      <c r="H44" s="32">
        <v>1.8099999999999999E-5</v>
      </c>
      <c r="I44" s="9">
        <v>1.2E-2</v>
      </c>
      <c r="J44" s="2">
        <v>2700</v>
      </c>
      <c r="K44" s="17">
        <v>1458</v>
      </c>
      <c r="L44" s="9">
        <v>0.55000000000000004</v>
      </c>
      <c r="M44" s="10">
        <f t="shared" si="15"/>
        <v>0.96568874949113348</v>
      </c>
      <c r="N44" s="9">
        <f t="shared" si="16"/>
        <v>513.42984000000013</v>
      </c>
      <c r="O44" s="1">
        <f t="shared" si="12"/>
        <v>0.36465855779331519</v>
      </c>
      <c r="P44" s="9">
        <f t="shared" si="17"/>
        <v>1407.9741967580726</v>
      </c>
      <c r="Q44" s="27">
        <f t="shared" si="18"/>
        <v>3.9910499999999997E-4</v>
      </c>
      <c r="R44" s="5">
        <f t="shared" si="13"/>
        <v>1286453.0386740335</v>
      </c>
      <c r="S44" s="24">
        <v>6.4466217484804185E-10</v>
      </c>
      <c r="T44" s="24">
        <v>7.4402700831024951E-5</v>
      </c>
      <c r="U44" s="24">
        <v>7.4402700831024938E-4</v>
      </c>
      <c r="V44" s="24">
        <v>7.4402700831024945E-7</v>
      </c>
      <c r="W44">
        <f t="shared" si="19"/>
        <v>6.6962430747922444E-4</v>
      </c>
      <c r="X44">
        <f t="shared" si="20"/>
        <v>7.3658673822714699E-5</v>
      </c>
    </row>
    <row r="45" spans="1:24" x14ac:dyDescent="0.25">
      <c r="D45" s="33">
        <v>0.1</v>
      </c>
      <c r="G45">
        <v>43.18</v>
      </c>
      <c r="H45" s="32">
        <v>1.8099999999999999E-5</v>
      </c>
      <c r="I45" s="9">
        <v>1.2E-2</v>
      </c>
      <c r="J45" s="2">
        <v>2700</v>
      </c>
      <c r="K45" s="17">
        <v>1458</v>
      </c>
      <c r="L45" s="9">
        <v>0.55000000000000004</v>
      </c>
      <c r="M45" s="10">
        <f t="shared" si="15"/>
        <v>0.96568874949113348</v>
      </c>
      <c r="N45" s="9">
        <f t="shared" si="16"/>
        <v>398.70733161600003</v>
      </c>
      <c r="O45" s="1">
        <f t="shared" si="12"/>
        <v>0.28317801031726475</v>
      </c>
      <c r="P45" s="9">
        <f t="shared" si="17"/>
        <v>1407.9741967580726</v>
      </c>
      <c r="Q45" s="27">
        <f t="shared" si="18"/>
        <v>3.5170109999999998E-4</v>
      </c>
      <c r="R45" s="5">
        <f t="shared" si="13"/>
        <v>1133653.922651934</v>
      </c>
      <c r="S45" s="35">
        <v>0.12425981526772704</v>
      </c>
      <c r="T45" s="35">
        <v>423.63231428571436</v>
      </c>
      <c r="U45" s="35">
        <v>4236.3231428571444</v>
      </c>
      <c r="V45" s="35">
        <v>8.472646285714287</v>
      </c>
      <c r="W45" s="6"/>
    </row>
    <row r="46" spans="1:24" x14ac:dyDescent="0.25">
      <c r="D46" s="33">
        <v>0.1</v>
      </c>
      <c r="G46">
        <v>43.34</v>
      </c>
      <c r="H46" s="32">
        <v>1.8099999999999999E-5</v>
      </c>
      <c r="I46" s="9">
        <v>1.2E-2</v>
      </c>
      <c r="J46" s="2">
        <v>2700</v>
      </c>
      <c r="K46" s="17">
        <v>1458</v>
      </c>
      <c r="L46" s="9">
        <v>0.55000000000000004</v>
      </c>
      <c r="M46" s="10">
        <f t="shared" si="15"/>
        <v>0.96568874949113348</v>
      </c>
      <c r="N46" s="9">
        <f t="shared" si="16"/>
        <v>401.66756150400016</v>
      </c>
      <c r="O46" s="1">
        <f t="shared" si="12"/>
        <v>0.28528048484756241</v>
      </c>
      <c r="P46" s="9">
        <f t="shared" si="17"/>
        <v>1407.9741967580726</v>
      </c>
      <c r="Q46" s="27">
        <f t="shared" si="18"/>
        <v>3.5300429999999996E-4</v>
      </c>
      <c r="R46" s="5">
        <f t="shared" si="13"/>
        <v>1137854.5856353596</v>
      </c>
      <c r="S46" s="35">
        <v>0.13033590557993632</v>
      </c>
      <c r="T46" s="35">
        <v>158.25945306122455</v>
      </c>
      <c r="U46" s="35">
        <v>1582.5945306122451</v>
      </c>
      <c r="V46" s="35">
        <v>3.1651890612244906</v>
      </c>
      <c r="W46" s="35"/>
    </row>
    <row r="47" spans="1:24" x14ac:dyDescent="0.25">
      <c r="D47" s="33">
        <v>0.1</v>
      </c>
      <c r="G47">
        <v>42.55</v>
      </c>
      <c r="H47" s="32">
        <v>1.8099999999999999E-5</v>
      </c>
      <c r="I47" s="9">
        <v>1.2E-2</v>
      </c>
      <c r="J47" s="2">
        <v>2700</v>
      </c>
      <c r="K47" s="17">
        <v>1458</v>
      </c>
      <c r="L47" s="9">
        <v>0.55000000000000004</v>
      </c>
      <c r="M47" s="10">
        <f t="shared" si="15"/>
        <v>0.96568874949113348</v>
      </c>
      <c r="N47" s="9">
        <f t="shared" si="16"/>
        <v>387.15785460000006</v>
      </c>
      <c r="O47" s="1">
        <f t="shared" si="12"/>
        <v>0.27497510642698525</v>
      </c>
      <c r="P47" s="9">
        <f t="shared" si="17"/>
        <v>1407.9741967580726</v>
      </c>
      <c r="Q47" s="27">
        <f t="shared" si="18"/>
        <v>3.4656974999999995E-4</v>
      </c>
      <c r="R47" s="5">
        <f t="shared" si="13"/>
        <v>1117113.8121546966</v>
      </c>
      <c r="S47" s="35">
        <v>0.3253106273398782</v>
      </c>
      <c r="T47" s="35">
        <v>1087.714285714286</v>
      </c>
      <c r="U47" s="35">
        <v>10877.142857142862</v>
      </c>
      <c r="V47" s="35">
        <v>21.754285714285722</v>
      </c>
      <c r="W47" s="35"/>
    </row>
    <row r="48" spans="1:24" x14ac:dyDescent="0.25">
      <c r="D48" s="33">
        <v>0.1</v>
      </c>
      <c r="G48">
        <v>45.38</v>
      </c>
      <c r="H48" s="32">
        <v>1.8099999999999999E-5</v>
      </c>
      <c r="I48" s="9">
        <v>1.2E-2</v>
      </c>
      <c r="J48" s="2">
        <v>2700</v>
      </c>
      <c r="K48" s="17">
        <v>1458</v>
      </c>
      <c r="L48" s="9">
        <v>0.55000000000000004</v>
      </c>
      <c r="M48" s="10">
        <f t="shared" si="15"/>
        <v>0.96568874949113348</v>
      </c>
      <c r="N48" s="9">
        <f t="shared" si="16"/>
        <v>440.37020649600021</v>
      </c>
      <c r="O48" s="1">
        <f t="shared" si="12"/>
        <v>0.31276866260047487</v>
      </c>
      <c r="P48" s="9">
        <f t="shared" si="17"/>
        <v>1407.9741967580726</v>
      </c>
      <c r="Q48" s="27">
        <f t="shared" si="18"/>
        <v>3.6962009999999995E-4</v>
      </c>
      <c r="R48" s="5">
        <f t="shared" si="13"/>
        <v>1191413.0386740339</v>
      </c>
      <c r="S48" s="35">
        <v>0.11764316162481078</v>
      </c>
      <c r="T48" s="35">
        <v>731.31428571428592</v>
      </c>
      <c r="U48" s="35">
        <v>7313.1428571428596</v>
      </c>
      <c r="V48" s="35">
        <v>14.626285714285718</v>
      </c>
    </row>
    <row r="49" spans="4:24" x14ac:dyDescent="0.25">
      <c r="D49" s="33">
        <v>0.1</v>
      </c>
      <c r="G49">
        <v>41.51</v>
      </c>
      <c r="H49" s="32">
        <v>1.8099999999999999E-5</v>
      </c>
      <c r="I49" s="9">
        <v>1.2E-2</v>
      </c>
      <c r="J49" s="2">
        <v>2700</v>
      </c>
      <c r="K49" s="16">
        <v>1458</v>
      </c>
      <c r="L49" s="9">
        <v>0.55000000000000004</v>
      </c>
      <c r="M49" s="6">
        <f t="shared" si="15"/>
        <v>0.96568874949113348</v>
      </c>
      <c r="N49" s="9">
        <f t="shared" si="16"/>
        <v>368.46344858400005</v>
      </c>
      <c r="O49" s="1">
        <f t="shared" si="12"/>
        <v>0.26169758610094179</v>
      </c>
      <c r="P49" s="9">
        <f t="shared" si="17"/>
        <v>1407.9741967580726</v>
      </c>
      <c r="Q49" s="27">
        <f t="shared" si="18"/>
        <v>3.3809894999999995E-4</v>
      </c>
      <c r="R49" s="3">
        <f t="shared" si="13"/>
        <v>1089809.5027624313</v>
      </c>
      <c r="S49" s="35">
        <v>0.10196871488315225</v>
      </c>
      <c r="T49" s="35">
        <v>504.9350649350651</v>
      </c>
      <c r="U49" s="35">
        <v>5049.3506493506511</v>
      </c>
      <c r="V49" s="35">
        <v>10.0987012987013</v>
      </c>
    </row>
    <row r="50" spans="4:24" s="35" customFormat="1" x14ac:dyDescent="0.25">
      <c r="D50" s="34">
        <v>1.4</v>
      </c>
      <c r="F50" s="35">
        <v>7.7</v>
      </c>
      <c r="G50" s="36">
        <f t="shared" ref="G50:G54" si="21">F50/D50</f>
        <v>5.5000000000000009</v>
      </c>
      <c r="H50" s="6">
        <v>0.1</v>
      </c>
      <c r="I50" s="36">
        <v>0.25800000000000001</v>
      </c>
      <c r="J50" s="38">
        <v>2700</v>
      </c>
      <c r="K50" s="36">
        <v>1200</v>
      </c>
      <c r="L50" s="36">
        <v>0.3</v>
      </c>
      <c r="M50" s="39">
        <f t="shared" ref="M50:M54" si="22">TAN(38/180*3.1415926)</f>
        <v>0.78128560828753524</v>
      </c>
      <c r="N50" s="37">
        <f t="shared" ref="N50:N54" si="23">J50*L50*G50^2*I50^2</f>
        <v>1630.9844100000005</v>
      </c>
      <c r="O50" s="40">
        <f t="shared" ref="O50:O54" si="24">N50/P50</f>
        <v>0.12425981526772704</v>
      </c>
      <c r="P50" s="37">
        <f t="shared" ref="P50:P54" si="25">(K50)*10*D50*M50</f>
        <v>13125.598219230593</v>
      </c>
      <c r="Q50" s="41">
        <f t="shared" ref="Q50:Q54" si="26">(1-L50)*H50*G50</f>
        <v>0.38500000000000001</v>
      </c>
      <c r="R50" s="42">
        <f t="shared" ref="R50:R54" si="27">N50/Q50</f>
        <v>4236.3231428571444</v>
      </c>
      <c r="S50"/>
      <c r="T50"/>
      <c r="U50"/>
      <c r="V50"/>
      <c r="W50"/>
      <c r="X50"/>
    </row>
    <row r="51" spans="4:24" s="35" customFormat="1" ht="12.6" customHeight="1" x14ac:dyDescent="0.25">
      <c r="D51" s="34">
        <v>0.3</v>
      </c>
      <c r="F51" s="35">
        <v>1.3</v>
      </c>
      <c r="G51" s="36">
        <f t="shared" si="21"/>
        <v>4.3333333333333339</v>
      </c>
      <c r="H51" s="6">
        <v>0.1</v>
      </c>
      <c r="I51" s="37">
        <v>0.114</v>
      </c>
      <c r="J51" s="38">
        <v>2700</v>
      </c>
      <c r="K51" s="34">
        <v>1100</v>
      </c>
      <c r="L51" s="37">
        <v>0.51</v>
      </c>
      <c r="M51" s="39">
        <f t="shared" si="22"/>
        <v>0.78128560828753524</v>
      </c>
      <c r="N51" s="37">
        <f t="shared" si="23"/>
        <v>336.03757200000013</v>
      </c>
      <c r="O51" s="40">
        <f t="shared" si="24"/>
        <v>0.13033590557993632</v>
      </c>
      <c r="P51" s="37">
        <f t="shared" si="25"/>
        <v>2578.2425073488662</v>
      </c>
      <c r="Q51" s="41">
        <f t="shared" si="26"/>
        <v>0.21233333333333337</v>
      </c>
      <c r="R51" s="42">
        <f t="shared" si="27"/>
        <v>1582.5945306122451</v>
      </c>
      <c r="X51"/>
    </row>
    <row r="52" spans="4:24" s="35" customFormat="1" x14ac:dyDescent="0.25">
      <c r="D52" s="34">
        <v>1.6</v>
      </c>
      <c r="F52" s="35">
        <v>9.4</v>
      </c>
      <c r="G52" s="36">
        <f t="shared" si="21"/>
        <v>5.875</v>
      </c>
      <c r="H52" s="6">
        <v>0.1</v>
      </c>
      <c r="I52" s="37">
        <v>0.4</v>
      </c>
      <c r="J52" s="38">
        <v>2700</v>
      </c>
      <c r="K52" s="34">
        <v>1100</v>
      </c>
      <c r="L52" s="37">
        <v>0.3</v>
      </c>
      <c r="M52" s="39">
        <f t="shared" si="22"/>
        <v>0.78128560828753524</v>
      </c>
      <c r="N52" s="37">
        <f t="shared" si="23"/>
        <v>4473.2250000000013</v>
      </c>
      <c r="O52" s="40">
        <f t="shared" si="24"/>
        <v>0.3253106273398782</v>
      </c>
      <c r="P52" s="37">
        <f t="shared" si="25"/>
        <v>13750.626705860621</v>
      </c>
      <c r="Q52" s="41">
        <f t="shared" si="26"/>
        <v>0.41124999999999995</v>
      </c>
      <c r="R52" s="42">
        <f t="shared" si="27"/>
        <v>10877.142857142862</v>
      </c>
      <c r="X52"/>
    </row>
    <row r="53" spans="4:24" s="35" customFormat="1" x14ac:dyDescent="0.25">
      <c r="D53" s="34">
        <v>2</v>
      </c>
      <c r="F53" s="35">
        <v>7.9</v>
      </c>
      <c r="G53" s="36">
        <f t="shared" si="21"/>
        <v>3.95</v>
      </c>
      <c r="H53" s="6">
        <v>0.1</v>
      </c>
      <c r="I53" s="37">
        <v>0.4</v>
      </c>
      <c r="J53" s="38">
        <v>2700</v>
      </c>
      <c r="K53" s="34">
        <v>1100</v>
      </c>
      <c r="L53" s="37">
        <v>0.3</v>
      </c>
      <c r="M53" s="39">
        <f t="shared" si="22"/>
        <v>0.78128560828753524</v>
      </c>
      <c r="N53" s="37">
        <f t="shared" si="23"/>
        <v>2022.0840000000005</v>
      </c>
      <c r="O53" s="40">
        <f t="shared" si="24"/>
        <v>0.11764316162481078</v>
      </c>
      <c r="P53" s="37">
        <f t="shared" si="25"/>
        <v>17188.283382325775</v>
      </c>
      <c r="Q53" s="41">
        <f t="shared" si="26"/>
        <v>0.27649999999999997</v>
      </c>
      <c r="R53" s="42">
        <f t="shared" si="27"/>
        <v>7313.1428571428596</v>
      </c>
      <c r="X53"/>
    </row>
    <row r="54" spans="4:24" s="35" customFormat="1" x14ac:dyDescent="0.25">
      <c r="D54" s="34">
        <v>1.1000000000000001</v>
      </c>
      <c r="F54" s="35">
        <v>3</v>
      </c>
      <c r="G54" s="36">
        <f t="shared" si="21"/>
        <v>2.7272727272727271</v>
      </c>
      <c r="H54" s="6">
        <v>0.1</v>
      </c>
      <c r="I54" s="37">
        <v>0.4</v>
      </c>
      <c r="J54" s="38">
        <v>2700</v>
      </c>
      <c r="K54" s="34">
        <v>1100</v>
      </c>
      <c r="L54" s="37">
        <v>0.3</v>
      </c>
      <c r="M54" s="39">
        <f t="shared" si="22"/>
        <v>0.78128560828753524</v>
      </c>
      <c r="N54" s="37">
        <f t="shared" si="23"/>
        <v>963.9669421487605</v>
      </c>
      <c r="O54" s="40">
        <f t="shared" si="24"/>
        <v>0.10196871488315225</v>
      </c>
      <c r="P54" s="37">
        <f t="shared" si="25"/>
        <v>9453.5558602791771</v>
      </c>
      <c r="Q54" s="41">
        <f t="shared" si="26"/>
        <v>0.19090909090909086</v>
      </c>
      <c r="R54" s="42">
        <f t="shared" si="27"/>
        <v>5049.3506493506511</v>
      </c>
      <c r="X54"/>
    </row>
  </sheetData>
  <mergeCells count="2">
    <mergeCell ref="B2:B11"/>
    <mergeCell ref="B12:B16"/>
  </mergeCells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opLeftCell="A13" workbookViewId="0">
      <selection activeCell="A65" sqref="A65"/>
    </sheetView>
  </sheetViews>
  <sheetFormatPr defaultRowHeight="13.8" x14ac:dyDescent="0.25"/>
  <cols>
    <col min="1" max="1" width="16.21875" customWidth="1"/>
    <col min="2" max="2" width="24.88671875" customWidth="1"/>
    <col min="3" max="3" width="8.88671875" style="44"/>
    <col min="4" max="4" width="8.88671875" style="46"/>
    <col min="5" max="5" width="10.5546875" style="44" customWidth="1"/>
    <col min="6" max="6" width="10.33203125" customWidth="1"/>
    <col min="7" max="8" width="10.88671875" customWidth="1"/>
    <col min="9" max="9" width="10.88671875" style="45" customWidth="1"/>
    <col min="10" max="10" width="11" style="44" customWidth="1"/>
  </cols>
  <sheetData>
    <row r="1" spans="1:10" ht="16.8" x14ac:dyDescent="0.25">
      <c r="A1" s="47" t="s">
        <v>39</v>
      </c>
      <c r="B1" s="47" t="s">
        <v>40</v>
      </c>
      <c r="C1" s="48" t="s">
        <v>42</v>
      </c>
      <c r="D1" s="49" t="s">
        <v>43</v>
      </c>
      <c r="E1" s="50" t="s">
        <v>44</v>
      </c>
      <c r="F1" s="47" t="s">
        <v>45</v>
      </c>
      <c r="G1" s="47" t="s">
        <v>46</v>
      </c>
      <c r="H1" s="47" t="s">
        <v>41</v>
      </c>
      <c r="I1" s="51" t="s">
        <v>30</v>
      </c>
      <c r="J1" s="50" t="s">
        <v>31</v>
      </c>
    </row>
    <row r="2" spans="1:10" x14ac:dyDescent="0.25">
      <c r="A2" s="47" t="s">
        <v>37</v>
      </c>
      <c r="B2" s="47" t="s">
        <v>57</v>
      </c>
      <c r="C2" s="50">
        <v>4.7199999999999999E-2</v>
      </c>
      <c r="D2" s="49">
        <v>0.74</v>
      </c>
      <c r="E2" s="50">
        <v>15.677966101694915</v>
      </c>
      <c r="F2" s="47">
        <v>1.9</v>
      </c>
      <c r="G2" s="47">
        <v>0.18000000000000002</v>
      </c>
      <c r="H2" s="47">
        <v>2700</v>
      </c>
      <c r="I2" s="51">
        <v>1685</v>
      </c>
      <c r="J2" s="50">
        <v>0.35433758072962124</v>
      </c>
    </row>
    <row r="3" spans="1:10" x14ac:dyDescent="0.25">
      <c r="A3" s="47"/>
      <c r="B3" s="47"/>
      <c r="C3" s="50">
        <v>5.0500000000000003E-2</v>
      </c>
      <c r="D3" s="49">
        <v>0.71</v>
      </c>
      <c r="E3" s="50">
        <v>14.059405940594058</v>
      </c>
      <c r="F3" s="47">
        <v>3</v>
      </c>
      <c r="G3" s="47">
        <v>0.18000000000000002</v>
      </c>
      <c r="H3" s="47">
        <v>2700</v>
      </c>
      <c r="I3" s="51">
        <v>1647</v>
      </c>
      <c r="J3" s="50">
        <v>0.37608486017357767</v>
      </c>
    </row>
    <row r="4" spans="1:10" x14ac:dyDescent="0.25">
      <c r="A4" s="47"/>
      <c r="B4" s="47"/>
      <c r="C4" s="50">
        <v>5.2200000000000003E-2</v>
      </c>
      <c r="D4" s="49">
        <v>0.68</v>
      </c>
      <c r="E4" s="50">
        <v>13.026819923371647</v>
      </c>
      <c r="F4" s="47">
        <v>5.5</v>
      </c>
      <c r="G4" s="47">
        <v>0.18000000000000002</v>
      </c>
      <c r="H4" s="47">
        <v>2700</v>
      </c>
      <c r="I4" s="51">
        <v>1636</v>
      </c>
      <c r="J4" s="50">
        <v>0.3825686753919173</v>
      </c>
    </row>
    <row r="5" spans="1:10" x14ac:dyDescent="0.25">
      <c r="A5" s="47"/>
      <c r="B5" s="47"/>
      <c r="C5" s="50">
        <v>5.9900000000000002E-2</v>
      </c>
      <c r="D5" s="49">
        <v>0.57999999999999996</v>
      </c>
      <c r="E5" s="50">
        <v>9.6828046744574277</v>
      </c>
      <c r="F5" s="47">
        <v>19.2</v>
      </c>
      <c r="G5" s="47">
        <v>0.18000000000000002</v>
      </c>
      <c r="H5" s="47">
        <v>2700</v>
      </c>
      <c r="I5" s="51">
        <v>1608</v>
      </c>
      <c r="J5" s="50">
        <v>0.39947322212467079</v>
      </c>
    </row>
    <row r="6" spans="1:10" x14ac:dyDescent="0.25">
      <c r="A6" s="47"/>
      <c r="B6" s="47"/>
      <c r="C6" s="50">
        <v>6.0499999999999998E-2</v>
      </c>
      <c r="D6" s="49">
        <v>0.56000000000000005</v>
      </c>
      <c r="E6" s="50">
        <v>9.2561983471074392</v>
      </c>
      <c r="F6" s="47">
        <v>30</v>
      </c>
      <c r="G6" s="47">
        <v>0.18000000000000002</v>
      </c>
      <c r="H6" s="47">
        <v>2700</v>
      </c>
      <c r="I6" s="51">
        <v>1601</v>
      </c>
      <c r="J6" s="50">
        <v>0.40379174780468102</v>
      </c>
    </row>
    <row r="7" spans="1:10" x14ac:dyDescent="0.25">
      <c r="A7" s="47" t="s">
        <v>37</v>
      </c>
      <c r="B7" s="47" t="s">
        <v>33</v>
      </c>
      <c r="C7" s="50">
        <v>3.6999999999999998E-2</v>
      </c>
      <c r="D7" s="49">
        <v>0.17899999999999999</v>
      </c>
      <c r="E7" s="50">
        <v>4.8378378378378377</v>
      </c>
      <c r="F7" s="47">
        <v>13</v>
      </c>
      <c r="G7" s="47">
        <v>5.7000000000000002E-2</v>
      </c>
      <c r="H7" s="47">
        <v>2700</v>
      </c>
      <c r="I7" s="51">
        <v>2100</v>
      </c>
      <c r="J7" s="50">
        <v>0.83499999999999996</v>
      </c>
    </row>
    <row r="8" spans="1:10" x14ac:dyDescent="0.25">
      <c r="A8" s="47"/>
      <c r="B8" s="47"/>
      <c r="C8" s="50">
        <v>4.8000000000000001E-2</v>
      </c>
      <c r="D8" s="49">
        <v>0.86099999999999999</v>
      </c>
      <c r="E8" s="50">
        <v>17.9375</v>
      </c>
      <c r="F8" s="47">
        <v>13</v>
      </c>
      <c r="G8" s="47">
        <v>5.7000000000000002E-2</v>
      </c>
      <c r="H8" s="47">
        <v>2700</v>
      </c>
      <c r="I8" s="51">
        <v>2100</v>
      </c>
      <c r="J8" s="50">
        <v>0.83499999999999996</v>
      </c>
    </row>
    <row r="9" spans="1:10" x14ac:dyDescent="0.25">
      <c r="A9" s="47"/>
      <c r="B9" s="47"/>
      <c r="C9" s="50">
        <v>4.1000000000000002E-2</v>
      </c>
      <c r="D9" s="49">
        <v>0.77600000000000002</v>
      </c>
      <c r="E9" s="50">
        <v>18.926829268292682</v>
      </c>
      <c r="F9" s="47">
        <v>13</v>
      </c>
      <c r="G9" s="47">
        <v>5.7000000000000002E-2</v>
      </c>
      <c r="H9" s="47">
        <v>2700</v>
      </c>
      <c r="I9" s="51">
        <v>2100</v>
      </c>
      <c r="J9" s="50">
        <v>0.83499999999999996</v>
      </c>
    </row>
    <row r="10" spans="1:10" x14ac:dyDescent="0.25">
      <c r="A10" s="47"/>
      <c r="B10" s="47"/>
      <c r="C10" s="50">
        <v>5.5E-2</v>
      </c>
      <c r="D10" s="49">
        <v>1.24</v>
      </c>
      <c r="E10" s="50">
        <v>22.545454545454547</v>
      </c>
      <c r="F10" s="47">
        <v>13</v>
      </c>
      <c r="G10" s="47">
        <v>5.7000000000000002E-2</v>
      </c>
      <c r="H10" s="47">
        <v>2700</v>
      </c>
      <c r="I10" s="51">
        <v>2110</v>
      </c>
      <c r="J10" s="50">
        <v>0.83499999999999996</v>
      </c>
    </row>
    <row r="11" spans="1:10" x14ac:dyDescent="0.25">
      <c r="A11" s="47"/>
      <c r="B11" s="47"/>
      <c r="C11" s="50">
        <v>5.2999999999999999E-2</v>
      </c>
      <c r="D11" s="49">
        <v>0.74299999999999999</v>
      </c>
      <c r="E11" s="50">
        <v>14.018867924528303</v>
      </c>
      <c r="F11" s="47">
        <v>13</v>
      </c>
      <c r="G11" s="47">
        <v>5.7000000000000002E-2</v>
      </c>
      <c r="H11" s="47">
        <v>2700</v>
      </c>
      <c r="I11" s="51">
        <v>2060</v>
      </c>
      <c r="J11" s="50">
        <v>0.83499999999999996</v>
      </c>
    </row>
    <row r="12" spans="1:10" x14ac:dyDescent="0.25">
      <c r="A12" s="47"/>
      <c r="B12" s="47"/>
      <c r="C12" s="50">
        <v>5.8000000000000003E-2</v>
      </c>
      <c r="D12" s="49">
        <v>0.58899999999999997</v>
      </c>
      <c r="E12" s="50">
        <v>10.155172413793103</v>
      </c>
      <c r="F12" s="47">
        <v>13</v>
      </c>
      <c r="G12" s="47">
        <v>5.7000000000000002E-2</v>
      </c>
      <c r="H12" s="47">
        <v>2700</v>
      </c>
      <c r="I12" s="51">
        <v>2060</v>
      </c>
      <c r="J12" s="50">
        <v>0.83499999999999996</v>
      </c>
    </row>
    <row r="13" spans="1:10" x14ac:dyDescent="0.25">
      <c r="A13" s="47"/>
      <c r="B13" s="47"/>
      <c r="C13" s="50">
        <v>5.1999999999999998E-2</v>
      </c>
      <c r="D13" s="49">
        <v>0.32600000000000001</v>
      </c>
      <c r="E13" s="50">
        <v>6.2692307692307701</v>
      </c>
      <c r="F13" s="47">
        <v>13</v>
      </c>
      <c r="G13" s="47">
        <v>5.7000000000000002E-2</v>
      </c>
      <c r="H13" s="47">
        <v>2700</v>
      </c>
      <c r="I13" s="51">
        <v>2060</v>
      </c>
      <c r="J13" s="50">
        <v>0.83499999999999996</v>
      </c>
    </row>
    <row r="14" spans="1:10" x14ac:dyDescent="0.25">
      <c r="A14" s="47"/>
      <c r="B14" s="47"/>
      <c r="C14" s="50">
        <v>5.3999999999999999E-2</v>
      </c>
      <c r="D14" s="49">
        <v>0.77600000000000002</v>
      </c>
      <c r="E14" s="50">
        <v>14.37037037037037</v>
      </c>
      <c r="F14" s="47">
        <v>13</v>
      </c>
      <c r="G14" s="47">
        <v>5.7000000000000002E-2</v>
      </c>
      <c r="H14" s="47">
        <v>2700</v>
      </c>
      <c r="I14" s="51">
        <v>2060</v>
      </c>
      <c r="J14" s="50">
        <v>0.83499999999999996</v>
      </c>
    </row>
    <row r="15" spans="1:10" x14ac:dyDescent="0.25">
      <c r="A15" s="47"/>
      <c r="B15" s="47"/>
      <c r="C15" s="50">
        <v>6.7000000000000004E-2</v>
      </c>
      <c r="D15" s="49">
        <v>0.13900000000000001</v>
      </c>
      <c r="E15" s="50">
        <v>2.0746268656716418</v>
      </c>
      <c r="F15" s="47">
        <v>13</v>
      </c>
      <c r="G15" s="47">
        <v>5.7000000000000002E-2</v>
      </c>
      <c r="H15" s="47">
        <v>2700</v>
      </c>
      <c r="I15" s="51">
        <v>2060</v>
      </c>
      <c r="J15" s="50">
        <v>0.83499999999999996</v>
      </c>
    </row>
    <row r="16" spans="1:10" x14ac:dyDescent="0.25">
      <c r="A16" s="47"/>
      <c r="B16" s="47"/>
      <c r="C16" s="50">
        <v>4.3999999999999997E-2</v>
      </c>
      <c r="D16" s="49">
        <v>0.73199999999999998</v>
      </c>
      <c r="E16" s="50">
        <v>16.636363636363637</v>
      </c>
      <c r="F16" s="47">
        <v>13</v>
      </c>
      <c r="G16" s="47">
        <v>5.7000000000000002E-2</v>
      </c>
      <c r="H16" s="47">
        <v>2700</v>
      </c>
      <c r="I16" s="51">
        <v>2050</v>
      </c>
      <c r="J16" s="50">
        <v>0.83499999999999996</v>
      </c>
    </row>
    <row r="17" spans="1:10" x14ac:dyDescent="0.25">
      <c r="A17" s="47" t="s">
        <v>37</v>
      </c>
      <c r="B17" s="47" t="s">
        <v>34</v>
      </c>
      <c r="C17" s="50">
        <v>1.7999999999999999E-2</v>
      </c>
      <c r="D17" s="49">
        <v>0.61599999999999999</v>
      </c>
      <c r="E17" s="50">
        <v>34.222222222222221</v>
      </c>
      <c r="F17" s="47">
        <v>3.5000000000000003E-2</v>
      </c>
      <c r="G17" s="47">
        <v>5.7000000000000002E-2</v>
      </c>
      <c r="H17" s="47">
        <v>2700</v>
      </c>
      <c r="I17" s="51">
        <v>1600</v>
      </c>
      <c r="J17" s="50">
        <v>0.61</v>
      </c>
    </row>
    <row r="18" spans="1:10" x14ac:dyDescent="0.25">
      <c r="A18" s="47"/>
      <c r="B18" s="47"/>
      <c r="C18" s="50">
        <v>1.7999999999999999E-2</v>
      </c>
      <c r="D18" s="49">
        <v>0.64500000000000002</v>
      </c>
      <c r="E18" s="50">
        <v>35.833333333333336</v>
      </c>
      <c r="F18" s="47">
        <v>3.5000000000000003E-2</v>
      </c>
      <c r="G18" s="47">
        <v>5.7000000000000002E-2</v>
      </c>
      <c r="H18" s="47">
        <v>2700</v>
      </c>
      <c r="I18" s="51">
        <v>1600</v>
      </c>
      <c r="J18" s="50">
        <v>0.61</v>
      </c>
    </row>
    <row r="19" spans="1:10" x14ac:dyDescent="0.25">
      <c r="A19" s="47"/>
      <c r="B19" s="47"/>
      <c r="C19" s="50">
        <v>1.6E-2</v>
      </c>
      <c r="D19" s="49">
        <v>0.60499999999999998</v>
      </c>
      <c r="E19" s="50">
        <v>37.8125</v>
      </c>
      <c r="F19" s="47">
        <v>2.3E-2</v>
      </c>
      <c r="G19" s="47">
        <v>5.7000000000000002E-2</v>
      </c>
      <c r="H19" s="47">
        <v>2700</v>
      </c>
      <c r="I19" s="51">
        <v>1600</v>
      </c>
      <c r="J19" s="50">
        <v>0.61</v>
      </c>
    </row>
    <row r="20" spans="1:10" x14ac:dyDescent="0.25">
      <c r="A20" s="47"/>
      <c r="B20" s="47"/>
      <c r="C20" s="50">
        <v>6.4999999999999997E-3</v>
      </c>
      <c r="D20" s="49">
        <v>0.48099999999999998</v>
      </c>
      <c r="E20" s="50">
        <v>74</v>
      </c>
      <c r="F20" s="47">
        <v>3.5000000000000003E-2</v>
      </c>
      <c r="G20" s="47">
        <v>5.7000000000000002E-2</v>
      </c>
      <c r="H20" s="47">
        <v>2700</v>
      </c>
      <c r="I20" s="51">
        <v>1600</v>
      </c>
      <c r="J20" s="50">
        <v>0.61</v>
      </c>
    </row>
    <row r="21" spans="1:10" x14ac:dyDescent="0.25">
      <c r="A21" s="47"/>
      <c r="B21" s="47"/>
      <c r="C21" s="50">
        <v>1.6E-2</v>
      </c>
      <c r="D21" s="49">
        <v>0.625</v>
      </c>
      <c r="E21" s="50">
        <v>39.0625</v>
      </c>
      <c r="F21" s="47">
        <v>1.9E-2</v>
      </c>
      <c r="G21" s="47">
        <v>5.7000000000000002E-2</v>
      </c>
      <c r="H21" s="47">
        <v>2700</v>
      </c>
      <c r="I21" s="51">
        <v>1600</v>
      </c>
      <c r="J21" s="50">
        <v>0.61</v>
      </c>
    </row>
    <row r="22" spans="1:10" x14ac:dyDescent="0.25">
      <c r="A22" s="47" t="s">
        <v>37</v>
      </c>
      <c r="B22" s="47" t="s">
        <v>35</v>
      </c>
      <c r="C22" s="50">
        <v>30</v>
      </c>
      <c r="D22" s="49">
        <v>22</v>
      </c>
      <c r="E22" s="50">
        <v>0.73333333333333328</v>
      </c>
      <c r="F22" s="47" t="s">
        <v>50</v>
      </c>
      <c r="G22" s="47">
        <v>0.5</v>
      </c>
      <c r="H22" s="47">
        <v>2700</v>
      </c>
      <c r="I22" s="51">
        <v>1800</v>
      </c>
      <c r="J22" s="50">
        <v>0.72</v>
      </c>
    </row>
    <row r="23" spans="1:10" x14ac:dyDescent="0.25">
      <c r="A23" s="47" t="s">
        <v>60</v>
      </c>
      <c r="B23" s="47" t="s">
        <v>13</v>
      </c>
      <c r="C23" s="50">
        <v>50</v>
      </c>
      <c r="D23" s="49">
        <v>27.4</v>
      </c>
      <c r="E23" s="50">
        <v>0.54799999999999993</v>
      </c>
      <c r="F23" s="47" t="s">
        <v>51</v>
      </c>
      <c r="G23" s="47">
        <v>0.5</v>
      </c>
      <c r="H23" s="47">
        <v>2700</v>
      </c>
      <c r="I23" s="51">
        <v>1710</v>
      </c>
      <c r="J23" s="50">
        <v>0.4</v>
      </c>
    </row>
    <row r="24" spans="1:10" x14ac:dyDescent="0.25">
      <c r="A24" s="47"/>
      <c r="B24" s="47"/>
      <c r="C24" s="50">
        <v>20</v>
      </c>
      <c r="D24" s="49">
        <v>6</v>
      </c>
      <c r="E24" s="50">
        <v>0.3</v>
      </c>
      <c r="F24" s="47" t="s">
        <v>52</v>
      </c>
      <c r="G24" s="47">
        <v>0.5</v>
      </c>
      <c r="H24" s="47">
        <v>2700</v>
      </c>
      <c r="I24" s="51">
        <v>1710</v>
      </c>
      <c r="J24" s="50">
        <v>0.72</v>
      </c>
    </row>
    <row r="25" spans="1:10" x14ac:dyDescent="0.25">
      <c r="A25" s="47"/>
      <c r="B25" s="47"/>
      <c r="C25" s="50">
        <v>20</v>
      </c>
      <c r="D25" s="49">
        <v>19.5</v>
      </c>
      <c r="E25" s="50">
        <v>0.97499999999999998</v>
      </c>
      <c r="F25" s="47" t="s">
        <v>53</v>
      </c>
      <c r="G25" s="47">
        <v>0.5</v>
      </c>
      <c r="H25" s="47">
        <v>2700</v>
      </c>
      <c r="I25" s="51">
        <v>1710</v>
      </c>
      <c r="J25" s="50">
        <v>0.72</v>
      </c>
    </row>
    <row r="26" spans="1:10" x14ac:dyDescent="0.25">
      <c r="A26" s="47"/>
      <c r="B26" s="47"/>
      <c r="C26" s="50">
        <v>10</v>
      </c>
      <c r="D26" s="49">
        <v>2.6</v>
      </c>
      <c r="E26" s="50">
        <v>0.26</v>
      </c>
      <c r="F26" s="47" t="s">
        <v>54</v>
      </c>
      <c r="G26" s="47">
        <v>0.5</v>
      </c>
      <c r="H26" s="47">
        <v>2700</v>
      </c>
      <c r="I26" s="51">
        <v>1710</v>
      </c>
      <c r="J26" s="50">
        <v>0.72</v>
      </c>
    </row>
    <row r="27" spans="1:10" x14ac:dyDescent="0.25">
      <c r="A27" s="47"/>
      <c r="B27" s="47"/>
      <c r="C27" s="50">
        <v>20</v>
      </c>
      <c r="D27" s="49">
        <v>0.7</v>
      </c>
      <c r="E27" s="50">
        <v>3.4999999999999996E-2</v>
      </c>
      <c r="F27" s="47" t="s">
        <v>55</v>
      </c>
      <c r="G27" s="47">
        <v>0.5</v>
      </c>
      <c r="H27" s="47">
        <v>2700</v>
      </c>
      <c r="I27" s="51">
        <v>1710</v>
      </c>
      <c r="J27" s="50">
        <v>0.72</v>
      </c>
    </row>
    <row r="28" spans="1:10" x14ac:dyDescent="0.25">
      <c r="A28" s="47" t="s">
        <v>37</v>
      </c>
      <c r="B28" s="47" t="s">
        <v>35</v>
      </c>
      <c r="C28" s="50">
        <v>30</v>
      </c>
      <c r="D28" s="49">
        <v>22</v>
      </c>
      <c r="E28" s="50">
        <v>0.73333333333333328</v>
      </c>
      <c r="F28" s="47" t="s">
        <v>50</v>
      </c>
      <c r="G28" s="47">
        <v>0.5</v>
      </c>
      <c r="H28" s="47">
        <v>2700</v>
      </c>
      <c r="I28" s="51">
        <v>1800</v>
      </c>
      <c r="J28" s="50">
        <v>0.72</v>
      </c>
    </row>
    <row r="29" spans="1:10" x14ac:dyDescent="0.25">
      <c r="A29" s="47" t="s">
        <v>37</v>
      </c>
      <c r="B29" s="47" t="s">
        <v>36</v>
      </c>
      <c r="C29" s="50">
        <v>57</v>
      </c>
      <c r="D29" s="49">
        <v>19.100000000000001</v>
      </c>
      <c r="E29" s="50">
        <v>0.33508771929824566</v>
      </c>
      <c r="F29" s="47" t="s">
        <v>56</v>
      </c>
      <c r="G29" s="47">
        <v>1.25</v>
      </c>
      <c r="H29" s="47">
        <v>2700</v>
      </c>
      <c r="I29" s="51">
        <v>1082.5</v>
      </c>
      <c r="J29" s="50">
        <v>0.05</v>
      </c>
    </row>
    <row r="30" spans="1:10" x14ac:dyDescent="0.25">
      <c r="A30" s="47" t="s">
        <v>58</v>
      </c>
      <c r="B30" s="47" t="s">
        <v>59</v>
      </c>
      <c r="C30" s="50">
        <v>0.1</v>
      </c>
      <c r="D30" s="49"/>
      <c r="E30" s="50">
        <v>50.47</v>
      </c>
      <c r="F30" s="47">
        <v>1.8099999999999999E-5</v>
      </c>
      <c r="G30" s="47">
        <v>12</v>
      </c>
      <c r="H30" s="47">
        <v>2700</v>
      </c>
      <c r="I30" s="51">
        <v>1458</v>
      </c>
      <c r="J30" s="50">
        <v>0.55000000000000004</v>
      </c>
    </row>
    <row r="31" spans="1:10" x14ac:dyDescent="0.25">
      <c r="A31" s="47"/>
      <c r="B31" s="47"/>
      <c r="C31" s="50">
        <v>0.1</v>
      </c>
      <c r="D31" s="49"/>
      <c r="E31" s="50">
        <v>53.5</v>
      </c>
      <c r="F31" s="47">
        <v>1.8099999999999999E-5</v>
      </c>
      <c r="G31" s="47">
        <v>12</v>
      </c>
      <c r="H31" s="47">
        <v>2700</v>
      </c>
      <c r="I31" s="51">
        <v>1458</v>
      </c>
      <c r="J31" s="50">
        <v>0.55000000000000004</v>
      </c>
    </row>
    <row r="32" spans="1:10" x14ac:dyDescent="0.25">
      <c r="A32" s="47"/>
      <c r="B32" s="47"/>
      <c r="C32" s="50">
        <v>0.1</v>
      </c>
      <c r="D32" s="49"/>
      <c r="E32" s="50">
        <v>51.09</v>
      </c>
      <c r="F32" s="47">
        <v>1.8099999999999999E-5</v>
      </c>
      <c r="G32" s="47">
        <v>12</v>
      </c>
      <c r="H32" s="47">
        <v>2700</v>
      </c>
      <c r="I32" s="51">
        <v>1458</v>
      </c>
      <c r="J32" s="50">
        <v>0.55000000000000004</v>
      </c>
    </row>
    <row r="33" spans="1:10" x14ac:dyDescent="0.25">
      <c r="A33" s="47"/>
      <c r="B33" s="47"/>
      <c r="C33" s="50">
        <v>0.1</v>
      </c>
      <c r="D33" s="49"/>
      <c r="E33" s="50">
        <v>47.35</v>
      </c>
      <c r="F33" s="47">
        <v>1.8099999999999999E-5</v>
      </c>
      <c r="G33" s="47">
        <v>12</v>
      </c>
      <c r="H33" s="47">
        <v>2700</v>
      </c>
      <c r="I33" s="51">
        <v>1458</v>
      </c>
      <c r="J33" s="50">
        <v>0.55000000000000004</v>
      </c>
    </row>
    <row r="34" spans="1:10" x14ac:dyDescent="0.25">
      <c r="A34" s="47"/>
      <c r="B34" s="47"/>
      <c r="C34" s="50">
        <v>0.1</v>
      </c>
      <c r="D34" s="49"/>
      <c r="E34" s="50">
        <v>50.2</v>
      </c>
      <c r="F34" s="47">
        <v>1.8099999999999999E-5</v>
      </c>
      <c r="G34" s="47">
        <v>12</v>
      </c>
      <c r="H34" s="47">
        <v>2700</v>
      </c>
      <c r="I34" s="51">
        <v>1458</v>
      </c>
      <c r="J34" s="50">
        <v>0.55000000000000004</v>
      </c>
    </row>
    <row r="35" spans="1:10" x14ac:dyDescent="0.25">
      <c r="A35" s="47"/>
      <c r="B35" s="47"/>
      <c r="C35" s="50">
        <v>0.1</v>
      </c>
      <c r="D35" s="49"/>
      <c r="E35" s="50">
        <v>43.11</v>
      </c>
      <c r="F35" s="47">
        <v>1.8099999999999999E-5</v>
      </c>
      <c r="G35" s="47">
        <v>12</v>
      </c>
      <c r="H35" s="47">
        <v>2700</v>
      </c>
      <c r="I35" s="51">
        <v>1458</v>
      </c>
      <c r="J35" s="50">
        <v>0.55000000000000004</v>
      </c>
    </row>
    <row r="36" spans="1:10" x14ac:dyDescent="0.25">
      <c r="A36" s="47"/>
      <c r="B36" s="47"/>
      <c r="C36" s="50">
        <v>0.1</v>
      </c>
      <c r="D36" s="49"/>
      <c r="E36" s="50">
        <v>49</v>
      </c>
      <c r="F36" s="47">
        <v>1.8099999999999999E-5</v>
      </c>
      <c r="G36" s="47">
        <v>12</v>
      </c>
      <c r="H36" s="47">
        <v>2700</v>
      </c>
      <c r="I36" s="51">
        <v>1458</v>
      </c>
      <c r="J36" s="50">
        <v>0.55000000000000004</v>
      </c>
    </row>
    <row r="37" spans="1:10" x14ac:dyDescent="0.25">
      <c r="A37" s="47"/>
      <c r="B37" s="47"/>
      <c r="C37" s="50">
        <v>0.1</v>
      </c>
      <c r="D37" s="49"/>
      <c r="E37" s="50">
        <v>43.18</v>
      </c>
      <c r="F37" s="47">
        <v>1.8099999999999999E-5</v>
      </c>
      <c r="G37" s="47">
        <v>12</v>
      </c>
      <c r="H37" s="47">
        <v>2700</v>
      </c>
      <c r="I37" s="51">
        <v>1458</v>
      </c>
      <c r="J37" s="50">
        <v>0.55000000000000004</v>
      </c>
    </row>
    <row r="38" spans="1:10" x14ac:dyDescent="0.25">
      <c r="A38" s="47"/>
      <c r="B38" s="47"/>
      <c r="C38" s="50">
        <v>0.1</v>
      </c>
      <c r="D38" s="49"/>
      <c r="E38" s="50">
        <v>43.34</v>
      </c>
      <c r="F38" s="47">
        <v>1.8099999999999999E-5</v>
      </c>
      <c r="G38" s="47">
        <v>12</v>
      </c>
      <c r="H38" s="47">
        <v>2700</v>
      </c>
      <c r="I38" s="51">
        <v>1458</v>
      </c>
      <c r="J38" s="50">
        <v>0.55000000000000004</v>
      </c>
    </row>
    <row r="39" spans="1:10" x14ac:dyDescent="0.25">
      <c r="A39" s="47"/>
      <c r="B39" s="47"/>
      <c r="C39" s="50">
        <v>0.1</v>
      </c>
      <c r="D39" s="49"/>
      <c r="E39" s="50">
        <v>42.55</v>
      </c>
      <c r="F39" s="47">
        <v>1.8099999999999999E-5</v>
      </c>
      <c r="G39" s="47">
        <v>12</v>
      </c>
      <c r="H39" s="47">
        <v>2700</v>
      </c>
      <c r="I39" s="51">
        <v>1458</v>
      </c>
      <c r="J39" s="50">
        <v>0.55000000000000004</v>
      </c>
    </row>
    <row r="40" spans="1:10" x14ac:dyDescent="0.25">
      <c r="A40" s="47"/>
      <c r="B40" s="47"/>
      <c r="C40" s="50">
        <v>0.1</v>
      </c>
      <c r="D40" s="49"/>
      <c r="E40" s="50">
        <v>45.38</v>
      </c>
      <c r="F40" s="47">
        <v>1.8099999999999999E-5</v>
      </c>
      <c r="G40" s="47">
        <v>12</v>
      </c>
      <c r="H40" s="47">
        <v>2700</v>
      </c>
      <c r="I40" s="51">
        <v>1458</v>
      </c>
      <c r="J40" s="50">
        <v>0.55000000000000004</v>
      </c>
    </row>
    <row r="41" spans="1:10" x14ac:dyDescent="0.25">
      <c r="A41" s="47"/>
      <c r="B41" s="47"/>
      <c r="C41" s="50">
        <v>0.1</v>
      </c>
      <c r="D41" s="49"/>
      <c r="E41" s="50">
        <v>41.51</v>
      </c>
      <c r="F41" s="47">
        <v>1.8099999999999999E-5</v>
      </c>
      <c r="G41" s="47">
        <v>12</v>
      </c>
      <c r="H41" s="47">
        <v>2700</v>
      </c>
      <c r="I41" s="51">
        <v>1458</v>
      </c>
      <c r="J41" s="50">
        <v>0.55000000000000004</v>
      </c>
    </row>
    <row r="42" spans="1:10" x14ac:dyDescent="0.25">
      <c r="A42" s="47" t="s">
        <v>38</v>
      </c>
      <c r="B42" s="47" t="s">
        <v>32</v>
      </c>
      <c r="C42" s="50">
        <v>0.4</v>
      </c>
      <c r="D42" s="49">
        <v>13</v>
      </c>
      <c r="E42" s="50">
        <v>32.5</v>
      </c>
      <c r="F42" s="47" t="s">
        <v>48</v>
      </c>
      <c r="G42" s="47">
        <v>50</v>
      </c>
      <c r="H42" s="47">
        <v>2700</v>
      </c>
      <c r="I42" s="51">
        <v>2150</v>
      </c>
      <c r="J42" s="50">
        <v>0.6</v>
      </c>
    </row>
    <row r="43" spans="1:10" x14ac:dyDescent="0.25">
      <c r="A43" s="47"/>
      <c r="B43" s="47"/>
      <c r="C43" s="50">
        <v>0.4</v>
      </c>
      <c r="D43" s="49">
        <v>14.9</v>
      </c>
      <c r="E43" s="50">
        <v>37.25</v>
      </c>
      <c r="F43" s="47" t="s">
        <v>49</v>
      </c>
      <c r="G43" s="47">
        <v>50</v>
      </c>
      <c r="H43" s="47">
        <v>2700</v>
      </c>
      <c r="I43" s="51">
        <v>2150</v>
      </c>
      <c r="J43" s="50">
        <v>0.6</v>
      </c>
    </row>
    <row r="44" spans="1:10" x14ac:dyDescent="0.25">
      <c r="A44" s="47"/>
      <c r="B44" s="47"/>
      <c r="C44" s="50">
        <v>0.4</v>
      </c>
      <c r="D44" s="49">
        <v>11.6</v>
      </c>
      <c r="E44" s="50">
        <v>28.999999999999996</v>
      </c>
      <c r="F44" s="47" t="s">
        <v>47</v>
      </c>
      <c r="G44" s="47">
        <v>50</v>
      </c>
      <c r="H44" s="47">
        <v>2700</v>
      </c>
      <c r="I44" s="51">
        <v>2150</v>
      </c>
      <c r="J44" s="50">
        <v>0.6</v>
      </c>
    </row>
    <row r="45" spans="1:10" x14ac:dyDescent="0.25">
      <c r="A45" s="47"/>
      <c r="B45" s="47"/>
      <c r="C45" s="50">
        <v>0.4</v>
      </c>
      <c r="D45" s="49">
        <v>9.9</v>
      </c>
      <c r="E45" s="50">
        <v>24.75</v>
      </c>
      <c r="F45" s="47" t="s">
        <v>47</v>
      </c>
      <c r="G45" s="47">
        <v>50</v>
      </c>
      <c r="H45" s="47">
        <v>2700</v>
      </c>
      <c r="I45" s="51">
        <v>2150</v>
      </c>
      <c r="J45" s="50">
        <v>0.6</v>
      </c>
    </row>
    <row r="46" spans="1:10" x14ac:dyDescent="0.25">
      <c r="A46" s="47"/>
      <c r="B46" s="47"/>
      <c r="C46" s="50">
        <v>0.4</v>
      </c>
      <c r="D46" s="49">
        <v>9.3000000000000007</v>
      </c>
      <c r="E46" s="50">
        <v>23.25</v>
      </c>
      <c r="F46" s="47" t="s">
        <v>47</v>
      </c>
      <c r="G46" s="47">
        <v>50</v>
      </c>
      <c r="H46" s="47">
        <v>2700</v>
      </c>
      <c r="I46" s="51">
        <v>2150</v>
      </c>
      <c r="J46" s="50">
        <v>0.6</v>
      </c>
    </row>
    <row r="47" spans="1:10" x14ac:dyDescent="0.25">
      <c r="A47" s="47"/>
      <c r="B47" s="47"/>
      <c r="C47" s="50">
        <v>0.4</v>
      </c>
      <c r="D47" s="49">
        <v>6</v>
      </c>
      <c r="E47" s="50">
        <v>15</v>
      </c>
      <c r="F47" s="47" t="s">
        <v>47</v>
      </c>
      <c r="G47" s="47">
        <v>50</v>
      </c>
      <c r="H47" s="47">
        <v>2700</v>
      </c>
      <c r="I47" s="51">
        <v>2150</v>
      </c>
      <c r="J47" s="50">
        <v>0.6</v>
      </c>
    </row>
    <row r="48" spans="1:10" x14ac:dyDescent="0.25">
      <c r="A48" s="47"/>
      <c r="B48" s="47"/>
      <c r="C48" s="50">
        <v>0.4</v>
      </c>
      <c r="D48" s="49">
        <v>8.3000000000000007</v>
      </c>
      <c r="E48" s="50">
        <v>20.75</v>
      </c>
      <c r="F48" s="47" t="s">
        <v>47</v>
      </c>
      <c r="G48" s="47">
        <v>50</v>
      </c>
      <c r="H48" s="47">
        <v>2700</v>
      </c>
      <c r="I48" s="51">
        <v>2150</v>
      </c>
      <c r="J48" s="50">
        <v>0.6</v>
      </c>
    </row>
    <row r="49" spans="1:10" x14ac:dyDescent="0.25">
      <c r="A49" s="47"/>
      <c r="B49" s="47"/>
      <c r="C49" s="50">
        <v>0.4</v>
      </c>
      <c r="D49" s="49">
        <v>2.2999999999999998</v>
      </c>
      <c r="E49" s="50">
        <v>5.7499999999999991</v>
      </c>
      <c r="F49" s="47" t="s">
        <v>47</v>
      </c>
      <c r="G49" s="47">
        <v>50</v>
      </c>
      <c r="H49" s="47">
        <v>2700</v>
      </c>
      <c r="I49" s="51">
        <v>2150</v>
      </c>
      <c r="J49" s="50">
        <v>0.6</v>
      </c>
    </row>
    <row r="50" spans="1:10" x14ac:dyDescent="0.25">
      <c r="A50" s="47"/>
      <c r="B50" s="47"/>
      <c r="C50" s="50">
        <v>0.4</v>
      </c>
      <c r="D50" s="49">
        <v>12.5</v>
      </c>
      <c r="E50" s="50">
        <v>31.25</v>
      </c>
      <c r="F50" s="47" t="s">
        <v>47</v>
      </c>
      <c r="G50" s="47">
        <v>50</v>
      </c>
      <c r="H50" s="47">
        <v>2700</v>
      </c>
      <c r="I50" s="51">
        <v>2150</v>
      </c>
      <c r="J50" s="50">
        <v>0.6</v>
      </c>
    </row>
    <row r="51" spans="1:10" x14ac:dyDescent="0.25">
      <c r="A51" s="47"/>
      <c r="B51" s="47"/>
      <c r="C51" s="50">
        <v>0.4</v>
      </c>
      <c r="D51" s="49">
        <v>7.1</v>
      </c>
      <c r="E51" s="50">
        <v>17.749999999999996</v>
      </c>
      <c r="F51" s="47" t="s">
        <v>47</v>
      </c>
      <c r="G51" s="47">
        <v>50</v>
      </c>
      <c r="H51" s="47">
        <v>2700</v>
      </c>
      <c r="I51" s="51">
        <v>2150</v>
      </c>
      <c r="J51" s="50">
        <v>0.6</v>
      </c>
    </row>
    <row r="52" spans="1:10" x14ac:dyDescent="0.25">
      <c r="A52" s="47" t="s">
        <v>38</v>
      </c>
      <c r="B52" s="47"/>
      <c r="C52" s="50">
        <v>1.4</v>
      </c>
      <c r="D52" s="49">
        <v>7.7</v>
      </c>
      <c r="E52" s="50">
        <v>5.5000000000000009</v>
      </c>
      <c r="F52" s="47" t="s">
        <v>47</v>
      </c>
      <c r="G52" s="47">
        <v>258</v>
      </c>
      <c r="H52" s="47">
        <v>2700</v>
      </c>
      <c r="I52" s="51">
        <v>1200</v>
      </c>
      <c r="J52" s="50">
        <v>0.3</v>
      </c>
    </row>
    <row r="53" spans="1:10" x14ac:dyDescent="0.25">
      <c r="A53" s="47" t="s">
        <v>38</v>
      </c>
      <c r="B53" s="47"/>
      <c r="C53" s="50">
        <v>0.3</v>
      </c>
      <c r="D53" s="49">
        <v>1.3</v>
      </c>
      <c r="E53" s="50">
        <v>4.3333333333333339</v>
      </c>
      <c r="F53" s="47" t="s">
        <v>48</v>
      </c>
      <c r="G53" s="47">
        <v>114</v>
      </c>
      <c r="H53" s="47">
        <v>2700</v>
      </c>
      <c r="I53" s="51">
        <v>1100</v>
      </c>
      <c r="J53" s="50">
        <v>0.51</v>
      </c>
    </row>
    <row r="54" spans="1:10" x14ac:dyDescent="0.25">
      <c r="A54" s="47" t="s">
        <v>38</v>
      </c>
      <c r="B54" s="47"/>
      <c r="C54" s="50">
        <v>1.6</v>
      </c>
      <c r="D54" s="49">
        <v>9.4</v>
      </c>
      <c r="E54" s="50">
        <v>5.875</v>
      </c>
      <c r="F54" s="47" t="s">
        <v>47</v>
      </c>
      <c r="G54" s="47">
        <v>400</v>
      </c>
      <c r="H54" s="47">
        <v>2700</v>
      </c>
      <c r="I54" s="51">
        <v>1100</v>
      </c>
      <c r="J54" s="50">
        <v>0.3</v>
      </c>
    </row>
    <row r="55" spans="1:10" x14ac:dyDescent="0.25">
      <c r="A55" s="47" t="s">
        <v>38</v>
      </c>
      <c r="B55" s="47"/>
      <c r="C55" s="50">
        <v>2</v>
      </c>
      <c r="D55" s="49">
        <v>7.9</v>
      </c>
      <c r="E55" s="50">
        <v>3.95</v>
      </c>
      <c r="F55" s="47" t="s">
        <v>47</v>
      </c>
      <c r="G55" s="47">
        <v>400</v>
      </c>
      <c r="H55" s="47">
        <v>2700</v>
      </c>
      <c r="I55" s="51">
        <v>1100</v>
      </c>
      <c r="J55" s="50">
        <v>0.3</v>
      </c>
    </row>
    <row r="56" spans="1:10" x14ac:dyDescent="0.25">
      <c r="A56" s="47"/>
      <c r="B56" s="47"/>
      <c r="C56" s="50">
        <v>1.1000000000000001</v>
      </c>
      <c r="D56" s="49">
        <v>3</v>
      </c>
      <c r="E56" s="50">
        <v>2.7272727272727271</v>
      </c>
      <c r="F56" s="47" t="s">
        <v>47</v>
      </c>
      <c r="G56" s="47">
        <v>400</v>
      </c>
      <c r="H56" s="47">
        <v>2700</v>
      </c>
      <c r="I56" s="51">
        <v>1100</v>
      </c>
      <c r="J56" s="50">
        <v>0.3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K56"/>
    </sheetView>
  </sheetViews>
  <sheetFormatPr defaultRowHeight="13.8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 du</dc:creator>
  <cp:lastModifiedBy>jay du</cp:lastModifiedBy>
  <dcterms:created xsi:type="dcterms:W3CDTF">2021-07-23T14:27:20Z</dcterms:created>
  <dcterms:modified xsi:type="dcterms:W3CDTF">2021-09-20T14:38:25Z</dcterms:modified>
</cp:coreProperties>
</file>