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01"/>
  <workbookPr/>
  <mc:AlternateContent xmlns:mc="http://schemas.openxmlformats.org/markup-compatibility/2006">
    <mc:Choice Requires="x15">
      <x15ac:absPath xmlns:x15ac="http://schemas.microsoft.com/office/spreadsheetml/2010/11/ac" url="C:\Users\feryf\Documents\香港文件\港大相关\科研数据\scs project\behavior test\for NEW\"/>
    </mc:Choice>
  </mc:AlternateContent>
  <xr:revisionPtr revIDLastSave="0" documentId="13_ncr:1_{9C5FE1ED-49EC-43F1-898A-70F525D8203F}" xr6:coauthVersionLast="43" xr6:coauthVersionMax="43" xr10:uidLastSave="{00000000-0000-0000-0000-000000000000}"/>
  <bookViews>
    <workbookView xWindow="-110" yWindow="-110" windowWidth="19420" windowHeight="1056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71" i="1" l="1"/>
  <c r="J73" i="1"/>
  <c r="K73" i="1"/>
  <c r="L73" i="1"/>
  <c r="D93" i="1" l="1"/>
  <c r="C93" i="1"/>
  <c r="B93" i="1"/>
  <c r="G93" i="1"/>
  <c r="F93" i="1"/>
  <c r="E93" i="1"/>
  <c r="L80" i="1"/>
  <c r="K80" i="1"/>
  <c r="J80" i="1"/>
  <c r="M80" i="1"/>
  <c r="O80" i="1"/>
  <c r="N80" i="1"/>
  <c r="D80" i="1"/>
  <c r="C80" i="1"/>
  <c r="B80" i="1"/>
  <c r="G80" i="1"/>
  <c r="F80" i="1"/>
  <c r="E80" i="1"/>
  <c r="D90" i="1"/>
  <c r="C90" i="1"/>
  <c r="B90" i="1"/>
  <c r="G90" i="1"/>
  <c r="F90" i="1"/>
  <c r="E90" i="1"/>
  <c r="O77" i="1"/>
  <c r="N77" i="1"/>
  <c r="M77" i="1"/>
  <c r="L77" i="1"/>
  <c r="K77" i="1"/>
  <c r="J77" i="1"/>
  <c r="E77" i="1"/>
  <c r="D77" i="1"/>
  <c r="G77" i="1"/>
  <c r="F77" i="1"/>
  <c r="C77" i="1"/>
  <c r="B77" i="1"/>
  <c r="D86" i="1"/>
  <c r="C86" i="1"/>
  <c r="B86" i="1"/>
  <c r="G86" i="1"/>
  <c r="F86" i="1"/>
  <c r="E86" i="1"/>
  <c r="G84" i="1"/>
  <c r="F84" i="1"/>
  <c r="E84" i="1"/>
  <c r="D84" i="1"/>
  <c r="C84" i="1"/>
  <c r="B84" i="1"/>
  <c r="G71" i="1"/>
  <c r="O73" i="1"/>
  <c r="N73" i="1"/>
  <c r="F71" i="1"/>
  <c r="D73" i="1"/>
  <c r="C73" i="1"/>
  <c r="B73" i="1"/>
  <c r="G73" i="1"/>
  <c r="F73" i="1"/>
  <c r="E73" i="1"/>
  <c r="J64" i="1" l="1"/>
  <c r="K64" i="1"/>
  <c r="L64" i="1"/>
  <c r="M64" i="1"/>
  <c r="N64" i="1"/>
  <c r="O64" i="1"/>
  <c r="L67" i="1"/>
  <c r="K67" i="1"/>
  <c r="J67" i="1"/>
  <c r="O67" i="1"/>
  <c r="N67" i="1"/>
  <c r="M67" i="1"/>
  <c r="D67" i="1"/>
  <c r="C67" i="1"/>
  <c r="B67" i="1"/>
  <c r="E67" i="1"/>
  <c r="G67" i="1"/>
  <c r="F67" i="1"/>
  <c r="O60" i="1"/>
  <c r="N60" i="1"/>
  <c r="M60" i="1"/>
  <c r="L60" i="1"/>
  <c r="K60" i="1"/>
  <c r="J60" i="1"/>
  <c r="G60" i="1"/>
  <c r="F60" i="1"/>
  <c r="E60" i="1"/>
  <c r="D60" i="1"/>
  <c r="C60" i="1"/>
  <c r="B60" i="1"/>
  <c r="D64" i="1"/>
  <c r="C64" i="1"/>
  <c r="B64" i="1"/>
  <c r="E64" i="1"/>
  <c r="G64" i="1"/>
  <c r="F64" i="1"/>
  <c r="O54" i="1" l="1"/>
  <c r="N54" i="1"/>
  <c r="M54" i="1"/>
  <c r="L54" i="1"/>
  <c r="K54" i="1"/>
  <c r="J54" i="1"/>
  <c r="B54" i="1"/>
  <c r="D54" i="1"/>
  <c r="C54" i="1"/>
  <c r="E54" i="1"/>
  <c r="G54" i="1"/>
  <c r="F54" i="1"/>
  <c r="O51" i="1"/>
  <c r="N51" i="1"/>
  <c r="M51" i="1"/>
  <c r="L51" i="1"/>
  <c r="K51" i="1"/>
  <c r="J51" i="1"/>
  <c r="E51" i="1"/>
  <c r="B51" i="1"/>
  <c r="D51" i="1"/>
  <c r="C51" i="1"/>
  <c r="G51" i="1"/>
  <c r="F51" i="1"/>
  <c r="O47" i="1"/>
  <c r="N47" i="1"/>
  <c r="M47" i="1"/>
  <c r="L47" i="1"/>
  <c r="K47" i="1"/>
  <c r="J47" i="1"/>
  <c r="D47" i="1"/>
  <c r="C47" i="1"/>
  <c r="B47" i="1"/>
  <c r="E47" i="1"/>
  <c r="G47" i="1"/>
  <c r="F47" i="1"/>
  <c r="O41" i="1" l="1"/>
  <c r="N41" i="1"/>
  <c r="M41" i="1"/>
  <c r="L41" i="1"/>
  <c r="K41" i="1"/>
  <c r="J41" i="1"/>
  <c r="G41" i="1"/>
  <c r="F41" i="1"/>
  <c r="E41" i="1"/>
  <c r="D41" i="1"/>
  <c r="C41" i="1"/>
  <c r="B41" i="1"/>
  <c r="O38" i="1"/>
  <c r="N38" i="1"/>
  <c r="L38" i="1"/>
  <c r="M38" i="1"/>
  <c r="K38" i="1"/>
  <c r="J38" i="1"/>
  <c r="G38" i="1"/>
  <c r="F38" i="1"/>
  <c r="E38" i="1"/>
  <c r="D38" i="1"/>
  <c r="C38" i="1"/>
  <c r="B38" i="1"/>
  <c r="O34" i="1"/>
  <c r="N34" i="1"/>
  <c r="M34" i="1"/>
  <c r="L34" i="1"/>
  <c r="K34" i="1"/>
  <c r="J34" i="1"/>
  <c r="G34" i="1"/>
  <c r="F34" i="1"/>
  <c r="E34" i="1"/>
  <c r="D34" i="1"/>
  <c r="C34" i="1"/>
  <c r="B34" i="1"/>
  <c r="H11" i="1" l="1"/>
  <c r="G11" i="1"/>
  <c r="F11" i="1"/>
  <c r="E11" i="1"/>
  <c r="C11" i="1"/>
  <c r="B11" i="1"/>
  <c r="H8" i="1"/>
  <c r="G8" i="1"/>
  <c r="F8" i="1"/>
  <c r="E8" i="1"/>
  <c r="C8" i="1"/>
  <c r="B8" i="1"/>
  <c r="O29" i="1"/>
  <c r="N29" i="1"/>
  <c r="M29" i="1"/>
  <c r="L29" i="1"/>
  <c r="K29" i="1"/>
  <c r="J29" i="1"/>
  <c r="G29" i="1"/>
  <c r="F29" i="1"/>
  <c r="E29" i="1"/>
  <c r="D29" i="1"/>
  <c r="C29" i="1"/>
  <c r="B29" i="1"/>
  <c r="O26" i="1"/>
  <c r="N26" i="1"/>
  <c r="M26" i="1"/>
  <c r="L26" i="1"/>
  <c r="K26" i="1"/>
  <c r="J26" i="1"/>
  <c r="D26" i="1"/>
  <c r="G26" i="1"/>
  <c r="F26" i="1"/>
  <c r="E26" i="1"/>
  <c r="C26" i="1"/>
  <c r="B26" i="1"/>
  <c r="H5" i="1"/>
  <c r="G5" i="1"/>
  <c r="F5" i="1"/>
  <c r="E5" i="1"/>
  <c r="C5" i="1"/>
  <c r="B5" i="1"/>
  <c r="O22" i="1"/>
  <c r="N22" i="1"/>
  <c r="M22" i="1"/>
  <c r="L22" i="1"/>
  <c r="K22" i="1"/>
  <c r="J22" i="1"/>
  <c r="G22" i="1"/>
  <c r="F22" i="1"/>
  <c r="E22" i="1"/>
  <c r="D22" i="1"/>
  <c r="C22" i="1"/>
  <c r="B22" i="1"/>
</calcChain>
</file>

<file path=xl/sharedStrings.xml><?xml version="1.0" encoding="utf-8"?>
<sst xmlns="http://schemas.openxmlformats.org/spreadsheetml/2006/main" count="69" uniqueCount="17">
  <si>
    <t>Randall Selitto test measuring</t>
  </si>
  <si>
    <t>before</t>
  </si>
  <si>
    <t>after</t>
  </si>
  <si>
    <t>Day 1</t>
  </si>
  <si>
    <t>（con-7/8/9/，HF10-10/11/12 ）</t>
  </si>
  <si>
    <t>SHAM-1/3</t>
  </si>
  <si>
    <t>SNI-2/4/5/6</t>
  </si>
  <si>
    <t>paintbrush</t>
  </si>
  <si>
    <t>achohlo</t>
  </si>
  <si>
    <t>DAY 2</t>
  </si>
  <si>
    <t>rendall</t>
  </si>
  <si>
    <t>DAY 3</t>
  </si>
  <si>
    <t>DAY 4</t>
  </si>
  <si>
    <t>Day 5</t>
  </si>
  <si>
    <t>Day 6</t>
  </si>
  <si>
    <t>Day 8</t>
  </si>
  <si>
    <t>von Frey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</si>
</sst>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等线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2" fontId="0" fillId="0" borderId="0" xfId="0" applyNumberFormat="1"/>
    <xf numFmtId="12" fontId="0" fillId="0" borderId="0" xfId="0" applyNumberFormat="1"/>
    <xf numFmtId="0" fontId="0" fillId="2" borderId="0" xfId="0" applyFill="1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94"/>
  <sheetViews>
    <sheetView tabSelected="1" topLeftCell="A61" workbookViewId="0">
      <selection activeCell="J71" sqref="J71:L71"/>
    </sheetView>
  </sheetViews>
  <sheetFormatPr defaultRowHeight="14" x14ac:dyDescent="0.3"/>
  <sheetData>
    <row r="1" spans="1:8" x14ac:dyDescent="0.3">
      <c r="B1" t="s">
        <v>4</v>
      </c>
      <c r="F1" t="s">
        <v>5</v>
      </c>
      <c r="H1" t="s">
        <v>6</v>
      </c>
    </row>
    <row r="3" spans="1:8" x14ac:dyDescent="0.3">
      <c r="A3" t="s">
        <v>0</v>
      </c>
    </row>
    <row r="4" spans="1:8" x14ac:dyDescent="0.3">
      <c r="B4">
        <v>1</v>
      </c>
      <c r="C4">
        <v>3</v>
      </c>
      <c r="E4">
        <v>2</v>
      </c>
      <c r="F4">
        <v>4</v>
      </c>
      <c r="G4">
        <v>5</v>
      </c>
      <c r="H4">
        <v>6</v>
      </c>
    </row>
    <row r="5" spans="1:8" x14ac:dyDescent="0.3">
      <c r="B5">
        <f>AVERAGE(389,456)</f>
        <v>422.5</v>
      </c>
      <c r="C5">
        <f>AVERAGE(396,378)</f>
        <v>387</v>
      </c>
      <c r="E5">
        <f>AVERAGE(247,198)</f>
        <v>222.5</v>
      </c>
      <c r="F5">
        <f>AVERAGE(156,178)</f>
        <v>167</v>
      </c>
      <c r="G5">
        <f>AVERAGE(215,235)</f>
        <v>225</v>
      </c>
      <c r="H5">
        <f>AVERAGE(145,165)</f>
        <v>155</v>
      </c>
    </row>
    <row r="8" spans="1:8" x14ac:dyDescent="0.3">
      <c r="A8" t="s">
        <v>7</v>
      </c>
      <c r="B8">
        <f>5/8</f>
        <v>0.625</v>
      </c>
      <c r="C8" s="1">
        <f>3/8</f>
        <v>0.375</v>
      </c>
      <c r="E8">
        <f>4/6</f>
        <v>0.66666666666666663</v>
      </c>
      <c r="F8">
        <f>5/7</f>
        <v>0.7142857142857143</v>
      </c>
      <c r="G8">
        <f>3/6</f>
        <v>0.5</v>
      </c>
      <c r="H8">
        <f>4/7</f>
        <v>0.5714285714285714</v>
      </c>
    </row>
    <row r="11" spans="1:8" x14ac:dyDescent="0.3">
      <c r="A11" t="s">
        <v>8</v>
      </c>
      <c r="B11" s="1">
        <f>4/7</f>
        <v>0.5714285714285714</v>
      </c>
      <c r="C11">
        <f>2/7</f>
        <v>0.2857142857142857</v>
      </c>
      <c r="E11" s="1">
        <f>3/6</f>
        <v>0.5</v>
      </c>
      <c r="F11">
        <f>4/5</f>
        <v>0.8</v>
      </c>
      <c r="G11">
        <f>4/5</f>
        <v>0.8</v>
      </c>
      <c r="H11">
        <f>5/6</f>
        <v>0.83333333333333337</v>
      </c>
    </row>
    <row r="20" spans="1:15" x14ac:dyDescent="0.3">
      <c r="A20" s="3" t="s">
        <v>3</v>
      </c>
    </row>
    <row r="21" spans="1:15" x14ac:dyDescent="0.3">
      <c r="B21">
        <v>7</v>
      </c>
      <c r="C21">
        <v>8</v>
      </c>
      <c r="D21">
        <v>9</v>
      </c>
      <c r="E21">
        <v>10</v>
      </c>
      <c r="F21">
        <v>11</v>
      </c>
      <c r="G21">
        <v>12</v>
      </c>
      <c r="J21">
        <v>7</v>
      </c>
      <c r="K21">
        <v>8</v>
      </c>
      <c r="L21">
        <v>9</v>
      </c>
      <c r="M21">
        <v>10</v>
      </c>
      <c r="N21">
        <v>11</v>
      </c>
      <c r="O21">
        <v>12</v>
      </c>
    </row>
    <row r="22" spans="1:15" x14ac:dyDescent="0.3">
      <c r="A22" t="s">
        <v>1</v>
      </c>
      <c r="B22">
        <f>AVERAGE(158,189)</f>
        <v>173.5</v>
      </c>
      <c r="C22">
        <f>AVERAGE(208,219)</f>
        <v>213.5</v>
      </c>
      <c r="D22">
        <f>AVERAGE(375,356)</f>
        <v>365.5</v>
      </c>
      <c r="E22">
        <f>AVERAGE(158,198)</f>
        <v>178</v>
      </c>
      <c r="F22">
        <f>AVERAGE(167,209)</f>
        <v>188</v>
      </c>
      <c r="G22">
        <f>AVERAGE(188,207)</f>
        <v>197.5</v>
      </c>
      <c r="I22" t="s">
        <v>2</v>
      </c>
      <c r="J22">
        <f>AVERAGE(309,278)</f>
        <v>293.5</v>
      </c>
      <c r="K22">
        <f>AVERAGE(367,347)</f>
        <v>357</v>
      </c>
      <c r="L22">
        <f>AVERAGE(504,587)</f>
        <v>545.5</v>
      </c>
      <c r="M22">
        <f>AVERAGE(398,356)</f>
        <v>377</v>
      </c>
      <c r="N22">
        <f>AVERAGE(253,358)</f>
        <v>305.5</v>
      </c>
      <c r="O22">
        <f>AVERAGE(337,358)</f>
        <v>347.5</v>
      </c>
    </row>
    <row r="25" spans="1:15" x14ac:dyDescent="0.3">
      <c r="A25" t="s">
        <v>7</v>
      </c>
      <c r="B25">
        <v>7</v>
      </c>
      <c r="C25">
        <v>8</v>
      </c>
      <c r="D25">
        <v>9</v>
      </c>
      <c r="E25">
        <v>10</v>
      </c>
      <c r="F25">
        <v>11</v>
      </c>
      <c r="G25">
        <v>12</v>
      </c>
      <c r="J25">
        <v>7</v>
      </c>
      <c r="K25">
        <v>8</v>
      </c>
      <c r="L25">
        <v>9</v>
      </c>
      <c r="M25">
        <v>10</v>
      </c>
      <c r="N25">
        <v>11</v>
      </c>
      <c r="O25">
        <v>12</v>
      </c>
    </row>
    <row r="26" spans="1:15" x14ac:dyDescent="0.3">
      <c r="A26" t="s">
        <v>1</v>
      </c>
      <c r="B26">
        <f>3/6</f>
        <v>0.5</v>
      </c>
      <c r="C26">
        <f>4/6</f>
        <v>0.66666666666666663</v>
      </c>
      <c r="D26" s="1">
        <f>3/10</f>
        <v>0.3</v>
      </c>
      <c r="E26">
        <f>5/11</f>
        <v>0.45454545454545453</v>
      </c>
      <c r="F26">
        <f>6/10</f>
        <v>0.6</v>
      </c>
      <c r="G26">
        <f>5/10</f>
        <v>0.5</v>
      </c>
      <c r="I26" t="s">
        <v>2</v>
      </c>
      <c r="J26" s="1">
        <f>2/10</f>
        <v>0.2</v>
      </c>
      <c r="K26">
        <f>1/6</f>
        <v>0.16666666666666666</v>
      </c>
      <c r="L26">
        <f>1/6</f>
        <v>0.16666666666666666</v>
      </c>
      <c r="M26">
        <f>4/10</f>
        <v>0.4</v>
      </c>
      <c r="N26">
        <f>2/6</f>
        <v>0.33333333333333331</v>
      </c>
      <c r="O26">
        <f>4/10</f>
        <v>0.4</v>
      </c>
    </row>
    <row r="27" spans="1:15" x14ac:dyDescent="0.3">
      <c r="D27" s="2"/>
    </row>
    <row r="28" spans="1:15" x14ac:dyDescent="0.3">
      <c r="A28" t="s">
        <v>8</v>
      </c>
      <c r="B28">
        <v>7</v>
      </c>
      <c r="C28">
        <v>8</v>
      </c>
      <c r="D28">
        <v>9</v>
      </c>
      <c r="E28">
        <v>10</v>
      </c>
      <c r="F28">
        <v>11</v>
      </c>
      <c r="G28">
        <v>12</v>
      </c>
      <c r="J28">
        <v>7</v>
      </c>
      <c r="K28">
        <v>8</v>
      </c>
      <c r="L28">
        <v>9</v>
      </c>
      <c r="M28">
        <v>10</v>
      </c>
      <c r="N28">
        <v>11</v>
      </c>
      <c r="O28">
        <v>12</v>
      </c>
    </row>
    <row r="29" spans="1:15" x14ac:dyDescent="0.3">
      <c r="A29" t="s">
        <v>1</v>
      </c>
      <c r="B29" s="1">
        <f>4/10</f>
        <v>0.4</v>
      </c>
      <c r="C29">
        <f>3/5</f>
        <v>0.6</v>
      </c>
      <c r="D29">
        <f>3/6</f>
        <v>0.5</v>
      </c>
      <c r="E29">
        <f>3/7</f>
        <v>0.42857142857142855</v>
      </c>
      <c r="F29">
        <f>4/8</f>
        <v>0.5</v>
      </c>
      <c r="G29">
        <f>3/7</f>
        <v>0.42857142857142855</v>
      </c>
      <c r="I29" t="s">
        <v>2</v>
      </c>
      <c r="J29" s="1">
        <f>2/10</f>
        <v>0.2</v>
      </c>
      <c r="K29">
        <f>2/6</f>
        <v>0.33333333333333331</v>
      </c>
      <c r="L29">
        <f>2/7</f>
        <v>0.2857142857142857</v>
      </c>
      <c r="M29">
        <f>3/6</f>
        <v>0.5</v>
      </c>
      <c r="N29">
        <f>2/6</f>
        <v>0.33333333333333331</v>
      </c>
      <c r="O29">
        <f>2/7</f>
        <v>0.2857142857142857</v>
      </c>
    </row>
    <row r="31" spans="1:15" x14ac:dyDescent="0.3">
      <c r="A31" s="3" t="s">
        <v>9</v>
      </c>
    </row>
    <row r="32" spans="1:15" x14ac:dyDescent="0.3">
      <c r="B32">
        <v>7</v>
      </c>
      <c r="C32">
        <v>8</v>
      </c>
      <c r="D32">
        <v>9</v>
      </c>
      <c r="E32">
        <v>10</v>
      </c>
      <c r="F32">
        <v>11</v>
      </c>
      <c r="G32">
        <v>12</v>
      </c>
      <c r="J32">
        <v>7</v>
      </c>
      <c r="K32">
        <v>8</v>
      </c>
      <c r="L32">
        <v>9</v>
      </c>
      <c r="M32">
        <v>10</v>
      </c>
      <c r="N32">
        <v>11</v>
      </c>
      <c r="O32">
        <v>12</v>
      </c>
    </row>
    <row r="33" spans="1:15" x14ac:dyDescent="0.3">
      <c r="A33" t="s">
        <v>10</v>
      </c>
    </row>
    <row r="34" spans="1:15" x14ac:dyDescent="0.3">
      <c r="A34" t="s">
        <v>1</v>
      </c>
      <c r="B34">
        <f>AVERAGE(207,189)</f>
        <v>198</v>
      </c>
      <c r="C34">
        <f>AVERAGE(301,289)</f>
        <v>295</v>
      </c>
      <c r="D34">
        <f>AVERAGE(270,289)</f>
        <v>279.5</v>
      </c>
      <c r="E34">
        <f>AVERAGE(158,235)</f>
        <v>196.5</v>
      </c>
      <c r="F34">
        <f>AVERAGE(236,159)</f>
        <v>197.5</v>
      </c>
      <c r="G34">
        <f>AVERAGE(189,175)</f>
        <v>182</v>
      </c>
      <c r="I34" t="s">
        <v>2</v>
      </c>
      <c r="J34">
        <f>AVERAGE(235,296)</f>
        <v>265.5</v>
      </c>
      <c r="K34">
        <f>AVERAGE(356,358)</f>
        <v>357</v>
      </c>
      <c r="L34">
        <f>AVERAGE(439,498)</f>
        <v>468.5</v>
      </c>
      <c r="M34">
        <f>AVERAGE(286,279)</f>
        <v>282.5</v>
      </c>
      <c r="N34">
        <f>AVERAGE(252,248,267)</f>
        <v>255.66666666666666</v>
      </c>
      <c r="O34">
        <f>AVERAGE(247,279)</f>
        <v>263</v>
      </c>
    </row>
    <row r="37" spans="1:15" x14ac:dyDescent="0.3">
      <c r="A37" t="s">
        <v>7</v>
      </c>
    </row>
    <row r="38" spans="1:15" x14ac:dyDescent="0.3">
      <c r="A38" t="s">
        <v>1</v>
      </c>
      <c r="B38">
        <f>2/6</f>
        <v>0.33333333333333331</v>
      </c>
      <c r="C38">
        <f>3/7</f>
        <v>0.42857142857142855</v>
      </c>
      <c r="D38">
        <f>3/5</f>
        <v>0.6</v>
      </c>
      <c r="E38" s="1">
        <f>4/6</f>
        <v>0.66666666666666663</v>
      </c>
      <c r="F38">
        <f>3/5</f>
        <v>0.6</v>
      </c>
      <c r="G38">
        <f>4/5</f>
        <v>0.8</v>
      </c>
      <c r="I38" t="s">
        <v>2</v>
      </c>
      <c r="J38">
        <f>1/6</f>
        <v>0.16666666666666666</v>
      </c>
      <c r="K38">
        <f>2/7</f>
        <v>0.2857142857142857</v>
      </c>
      <c r="L38">
        <f>1/5</f>
        <v>0.2</v>
      </c>
      <c r="M38" s="1">
        <f>3/5</f>
        <v>0.6</v>
      </c>
      <c r="N38">
        <f>3/5</f>
        <v>0.6</v>
      </c>
      <c r="O38">
        <f>4/7</f>
        <v>0.5714285714285714</v>
      </c>
    </row>
    <row r="40" spans="1:15" x14ac:dyDescent="0.3">
      <c r="A40" t="s">
        <v>8</v>
      </c>
    </row>
    <row r="41" spans="1:15" x14ac:dyDescent="0.3">
      <c r="A41" t="s">
        <v>1</v>
      </c>
      <c r="B41" s="1">
        <f>3/5</f>
        <v>0.6</v>
      </c>
      <c r="C41">
        <f>3/5</f>
        <v>0.6</v>
      </c>
      <c r="D41">
        <f>3/5</f>
        <v>0.6</v>
      </c>
      <c r="E41" s="1">
        <f>2/5</f>
        <v>0.4</v>
      </c>
      <c r="F41">
        <f>3/6</f>
        <v>0.5</v>
      </c>
      <c r="G41">
        <f>4/7</f>
        <v>0.5714285714285714</v>
      </c>
      <c r="I41" t="s">
        <v>2</v>
      </c>
      <c r="J41" s="1">
        <f>2/5</f>
        <v>0.4</v>
      </c>
      <c r="K41">
        <f>2/6</f>
        <v>0.33333333333333331</v>
      </c>
      <c r="L41">
        <f>3/7</f>
        <v>0.42857142857142855</v>
      </c>
      <c r="M41">
        <f>1/6</f>
        <v>0.16666666666666666</v>
      </c>
      <c r="N41">
        <f>2/8</f>
        <v>0.25</v>
      </c>
      <c r="O41">
        <f>2/5</f>
        <v>0.4</v>
      </c>
    </row>
    <row r="44" spans="1:15" x14ac:dyDescent="0.3">
      <c r="A44" s="3" t="s">
        <v>11</v>
      </c>
      <c r="B44">
        <v>7</v>
      </c>
      <c r="C44">
        <v>8</v>
      </c>
      <c r="D44">
        <v>9</v>
      </c>
      <c r="E44">
        <v>10</v>
      </c>
      <c r="F44">
        <v>11</v>
      </c>
      <c r="G44">
        <v>12</v>
      </c>
      <c r="J44">
        <v>7</v>
      </c>
      <c r="K44">
        <v>8</v>
      </c>
      <c r="L44">
        <v>9</v>
      </c>
      <c r="M44">
        <v>10</v>
      </c>
      <c r="N44">
        <v>11</v>
      </c>
      <c r="O44">
        <v>12</v>
      </c>
    </row>
    <row r="46" spans="1:15" x14ac:dyDescent="0.3">
      <c r="A46" t="s">
        <v>10</v>
      </c>
    </row>
    <row r="47" spans="1:15" x14ac:dyDescent="0.3">
      <c r="A47" t="s">
        <v>1</v>
      </c>
      <c r="B47">
        <f>AVERAGE(304,278)</f>
        <v>291</v>
      </c>
      <c r="C47">
        <f>AVERAGE(320,319)</f>
        <v>319.5</v>
      </c>
      <c r="D47">
        <f>AVERAGE(279,358,248)</f>
        <v>295</v>
      </c>
      <c r="E47">
        <f>AVERAGE(267,287)</f>
        <v>277</v>
      </c>
      <c r="F47">
        <f>AVERAGE(253,268)</f>
        <v>260.5</v>
      </c>
      <c r="G47">
        <f>AVERAGE(285,239)</f>
        <v>262</v>
      </c>
      <c r="I47" t="s">
        <v>2</v>
      </c>
      <c r="J47">
        <f>AVERAGE(356,389,354)</f>
        <v>366.33333333333331</v>
      </c>
      <c r="K47">
        <f>AVERAGE(365,371,382)</f>
        <v>372.66666666666669</v>
      </c>
      <c r="L47">
        <f>AVERAGE(478,458,396)</f>
        <v>444</v>
      </c>
      <c r="M47">
        <f>AVERAGE(421,398,327)</f>
        <v>382</v>
      </c>
      <c r="N47">
        <f>AVERAGE(405,541)</f>
        <v>473</v>
      </c>
      <c r="O47">
        <f>AVERAGE(572,435,319,372)</f>
        <v>424.5</v>
      </c>
    </row>
    <row r="50" spans="1:15" x14ac:dyDescent="0.3">
      <c r="A50" t="s">
        <v>7</v>
      </c>
    </row>
    <row r="51" spans="1:15" x14ac:dyDescent="0.3">
      <c r="A51" t="s">
        <v>1</v>
      </c>
      <c r="B51">
        <f>4/6</f>
        <v>0.66666666666666663</v>
      </c>
      <c r="C51">
        <f>5/6</f>
        <v>0.83333333333333337</v>
      </c>
      <c r="D51">
        <f>3/6</f>
        <v>0.5</v>
      </c>
      <c r="E51">
        <f>3/6</f>
        <v>0.5</v>
      </c>
      <c r="F51">
        <f>4/6</f>
        <v>0.66666666666666663</v>
      </c>
      <c r="G51">
        <f>4/6</f>
        <v>0.66666666666666663</v>
      </c>
      <c r="I51" t="s">
        <v>2</v>
      </c>
      <c r="J51">
        <f>4/7</f>
        <v>0.5714285714285714</v>
      </c>
      <c r="K51">
        <f>2/6</f>
        <v>0.33333333333333331</v>
      </c>
      <c r="L51">
        <f>1/6</f>
        <v>0.16666666666666666</v>
      </c>
      <c r="M51" s="1">
        <f>3/7</f>
        <v>0.42857142857142855</v>
      </c>
      <c r="N51">
        <f>2/6</f>
        <v>0.33333333333333331</v>
      </c>
      <c r="O51">
        <f>3/6</f>
        <v>0.5</v>
      </c>
    </row>
    <row r="53" spans="1:15" x14ac:dyDescent="0.3">
      <c r="A53" t="s">
        <v>8</v>
      </c>
    </row>
    <row r="54" spans="1:15" x14ac:dyDescent="0.3">
      <c r="A54" t="s">
        <v>1</v>
      </c>
      <c r="B54">
        <f>4/8</f>
        <v>0.5</v>
      </c>
      <c r="C54">
        <f>1/6</f>
        <v>0.16666666666666666</v>
      </c>
      <c r="D54">
        <f>2/6</f>
        <v>0.33333333333333331</v>
      </c>
      <c r="E54">
        <f>4/7</f>
        <v>0.5714285714285714</v>
      </c>
      <c r="F54">
        <f>3/6</f>
        <v>0.5</v>
      </c>
      <c r="G54">
        <f>3/6</f>
        <v>0.5</v>
      </c>
      <c r="I54" t="s">
        <v>2</v>
      </c>
      <c r="J54">
        <f>2/5</f>
        <v>0.4</v>
      </c>
      <c r="K54">
        <f>3/5</f>
        <v>0.6</v>
      </c>
      <c r="L54">
        <f>4/6</f>
        <v>0.66666666666666663</v>
      </c>
      <c r="M54">
        <f>3/6</f>
        <v>0.5</v>
      </c>
      <c r="N54">
        <f>2/5</f>
        <v>0.4</v>
      </c>
      <c r="O54">
        <f>2/5</f>
        <v>0.4</v>
      </c>
    </row>
    <row r="57" spans="1:15" x14ac:dyDescent="0.3">
      <c r="A57" s="3" t="s">
        <v>12</v>
      </c>
      <c r="B57">
        <v>7</v>
      </c>
      <c r="C57">
        <v>8</v>
      </c>
      <c r="D57">
        <v>9</v>
      </c>
      <c r="E57">
        <v>10</v>
      </c>
      <c r="F57">
        <v>11</v>
      </c>
      <c r="G57">
        <v>12</v>
      </c>
      <c r="J57">
        <v>7</v>
      </c>
      <c r="K57">
        <v>8</v>
      </c>
      <c r="L57">
        <v>9</v>
      </c>
      <c r="M57">
        <v>10</v>
      </c>
      <c r="N57">
        <v>11</v>
      </c>
      <c r="O57">
        <v>12</v>
      </c>
    </row>
    <row r="59" spans="1:15" x14ac:dyDescent="0.3">
      <c r="A59" t="s">
        <v>10</v>
      </c>
    </row>
    <row r="60" spans="1:15" x14ac:dyDescent="0.3">
      <c r="A60" t="s">
        <v>1</v>
      </c>
      <c r="B60">
        <f>AVERAGE(334,354)</f>
        <v>344</v>
      </c>
      <c r="C60">
        <f>AVERAGE(332,339,298)</f>
        <v>323</v>
      </c>
      <c r="D60">
        <f>AVERAGE(432,322)</f>
        <v>377</v>
      </c>
      <c r="E60">
        <f>AVERAGE(425,468)</f>
        <v>446.5</v>
      </c>
      <c r="F60">
        <f>AVERAGE(451,428,458)</f>
        <v>445.66666666666669</v>
      </c>
      <c r="G60">
        <f>AVERAGE(371,339,298)</f>
        <v>336</v>
      </c>
      <c r="I60" t="s">
        <v>2</v>
      </c>
      <c r="J60">
        <f>AVERAGE(509,469)</f>
        <v>489</v>
      </c>
      <c r="K60">
        <f>AVERAGE(507,539)</f>
        <v>523</v>
      </c>
      <c r="L60">
        <f>AVERAGE(518,432)</f>
        <v>475</v>
      </c>
      <c r="M60">
        <f>AVERAGE(468,459)</f>
        <v>463.5</v>
      </c>
      <c r="N60">
        <f>AVERAGE(480,502)</f>
        <v>491</v>
      </c>
      <c r="O60">
        <f>AVERAGE(534,524,461)</f>
        <v>506.33333333333331</v>
      </c>
    </row>
    <row r="63" spans="1:15" x14ac:dyDescent="0.3">
      <c r="A63" t="s">
        <v>7</v>
      </c>
    </row>
    <row r="64" spans="1:15" x14ac:dyDescent="0.3">
      <c r="A64" t="s">
        <v>1</v>
      </c>
      <c r="B64">
        <f>2/6</f>
        <v>0.33333333333333331</v>
      </c>
      <c r="C64">
        <f>3/63</f>
        <v>4.7619047619047616E-2</v>
      </c>
      <c r="D64">
        <f>3/6</f>
        <v>0.5</v>
      </c>
      <c r="E64">
        <f>4/7</f>
        <v>0.5714285714285714</v>
      </c>
      <c r="F64">
        <f>2/6</f>
        <v>0.33333333333333331</v>
      </c>
      <c r="G64">
        <f>4/6</f>
        <v>0.66666666666666663</v>
      </c>
      <c r="I64" t="s">
        <v>2</v>
      </c>
      <c r="J64">
        <f>2/7</f>
        <v>0.2857142857142857</v>
      </c>
      <c r="K64" s="1">
        <f>1/6</f>
        <v>0.16666666666666666</v>
      </c>
      <c r="L64">
        <f>2/6</f>
        <v>0.33333333333333331</v>
      </c>
      <c r="M64">
        <f>2/5</f>
        <v>0.4</v>
      </c>
      <c r="N64">
        <f>2/5</f>
        <v>0.4</v>
      </c>
      <c r="O64" s="1">
        <f>3/5</f>
        <v>0.6</v>
      </c>
    </row>
    <row r="66" spans="1:15" x14ac:dyDescent="0.3">
      <c r="A66" t="s">
        <v>8</v>
      </c>
    </row>
    <row r="67" spans="1:15" x14ac:dyDescent="0.3">
      <c r="A67" t="s">
        <v>1</v>
      </c>
      <c r="B67">
        <f>3/6</f>
        <v>0.5</v>
      </c>
      <c r="C67">
        <f>3/5</f>
        <v>0.6</v>
      </c>
      <c r="D67">
        <f>4/6</f>
        <v>0.66666666666666663</v>
      </c>
      <c r="E67">
        <f>4/6</f>
        <v>0.66666666666666663</v>
      </c>
      <c r="F67">
        <f>3/5</f>
        <v>0.6</v>
      </c>
      <c r="G67">
        <f>3/5</f>
        <v>0.6</v>
      </c>
      <c r="I67" t="s">
        <v>2</v>
      </c>
      <c r="J67">
        <f>1/6</f>
        <v>0.16666666666666666</v>
      </c>
      <c r="K67">
        <f>2/7</f>
        <v>0.2857142857142857</v>
      </c>
      <c r="L67">
        <f>1/6</f>
        <v>0.16666666666666666</v>
      </c>
      <c r="M67">
        <f>3/6</f>
        <v>0.5</v>
      </c>
      <c r="N67">
        <f>2/6</f>
        <v>0.33333333333333331</v>
      </c>
      <c r="O67">
        <f>3/7</f>
        <v>0.42857142857142855</v>
      </c>
    </row>
    <row r="69" spans="1:15" s="3" customFormat="1" x14ac:dyDescent="0.3"/>
    <row r="70" spans="1:15" x14ac:dyDescent="0.3">
      <c r="A70" t="s">
        <v>13</v>
      </c>
      <c r="B70">
        <v>7</v>
      </c>
      <c r="C70">
        <v>8</v>
      </c>
      <c r="D70">
        <v>9</v>
      </c>
      <c r="E70">
        <v>10</v>
      </c>
      <c r="F70">
        <v>11</v>
      </c>
      <c r="G70">
        <v>12</v>
      </c>
      <c r="I70" t="s">
        <v>14</v>
      </c>
      <c r="J70">
        <v>7</v>
      </c>
      <c r="K70">
        <v>8</v>
      </c>
      <c r="L70">
        <v>9</v>
      </c>
      <c r="M70">
        <v>10</v>
      </c>
      <c r="N70">
        <v>11</v>
      </c>
      <c r="O70">
        <v>12</v>
      </c>
    </row>
    <row r="71" spans="1:15" x14ac:dyDescent="0.3">
      <c r="A71" t="s">
        <v>16</v>
      </c>
      <c r="B71">
        <v>48.7</v>
      </c>
      <c r="C71">
        <v>43.9</v>
      </c>
      <c r="D71">
        <v>47.6</v>
      </c>
      <c r="E71">
        <v>34.299999999999997</v>
      </c>
      <c r="F71">
        <f>38.6</f>
        <v>38.6</v>
      </c>
      <c r="G71">
        <f>41.2</f>
        <v>41.2</v>
      </c>
      <c r="I71" t="s">
        <v>16</v>
      </c>
      <c r="J71">
        <f>40.3</f>
        <v>40.299999999999997</v>
      </c>
      <c r="K71">
        <v>48.9</v>
      </c>
      <c r="L71">
        <v>46.3</v>
      </c>
      <c r="M71">
        <v>28.6</v>
      </c>
      <c r="N71">
        <v>29.3</v>
      </c>
      <c r="O71">
        <v>25.8</v>
      </c>
    </row>
    <row r="73" spans="1:15" x14ac:dyDescent="0.3">
      <c r="A73" t="s">
        <v>10</v>
      </c>
      <c r="B73">
        <f>AVERAGE(317,312)</f>
        <v>314.5</v>
      </c>
      <c r="C73">
        <f>AVERAGE(396,308)</f>
        <v>352</v>
      </c>
      <c r="D73">
        <f>AVERAGE(356,297)</f>
        <v>326.5</v>
      </c>
      <c r="E73">
        <f>AVERAGE(358,372)</f>
        <v>365</v>
      </c>
      <c r="F73">
        <f>AVERAGE(389,368)</f>
        <v>378.5</v>
      </c>
      <c r="G73">
        <f>AVERAGE(389,356)</f>
        <v>372.5</v>
      </c>
      <c r="I73" t="s">
        <v>10</v>
      </c>
      <c r="J73">
        <f>AVERAGE(198,196)</f>
        <v>197</v>
      </c>
      <c r="K73">
        <f>AVERAGE(256,196)</f>
        <v>226</v>
      </c>
      <c r="L73">
        <f>AVERAGE(172,198)</f>
        <v>185</v>
      </c>
      <c r="M73">
        <v>278</v>
      </c>
      <c r="N73">
        <f>AVERAGE(278,269)</f>
        <v>273.5</v>
      </c>
      <c r="O73">
        <f>AVERAGE(289,312)</f>
        <v>300.5</v>
      </c>
    </row>
    <row r="74" spans="1:15" x14ac:dyDescent="0.3">
      <c r="A74" t="s">
        <v>1</v>
      </c>
      <c r="I74" t="s">
        <v>1</v>
      </c>
    </row>
    <row r="77" spans="1:15" x14ac:dyDescent="0.3">
      <c r="A77" t="s">
        <v>7</v>
      </c>
      <c r="B77">
        <f>3/6</f>
        <v>0.5</v>
      </c>
      <c r="C77">
        <f>2/6</f>
        <v>0.33333333333333331</v>
      </c>
      <c r="D77">
        <f>4/7</f>
        <v>0.5714285714285714</v>
      </c>
      <c r="E77">
        <f>3/6</f>
        <v>0.5</v>
      </c>
      <c r="F77">
        <f>3/6</f>
        <v>0.5</v>
      </c>
      <c r="G77">
        <f>4/6</f>
        <v>0.66666666666666663</v>
      </c>
      <c r="I77" t="s">
        <v>7</v>
      </c>
      <c r="J77">
        <f>4/5</f>
        <v>0.8</v>
      </c>
      <c r="K77">
        <f>3/5</f>
        <v>0.6</v>
      </c>
      <c r="L77">
        <f>3/5</f>
        <v>0.6</v>
      </c>
      <c r="M77">
        <f>4/7</f>
        <v>0.5714285714285714</v>
      </c>
      <c r="N77">
        <f>5/8</f>
        <v>0.625</v>
      </c>
      <c r="O77">
        <f>3/5</f>
        <v>0.6</v>
      </c>
    </row>
    <row r="78" spans="1:15" x14ac:dyDescent="0.3">
      <c r="A78" t="s">
        <v>1</v>
      </c>
      <c r="I78" t="s">
        <v>1</v>
      </c>
    </row>
    <row r="80" spans="1:15" x14ac:dyDescent="0.3">
      <c r="A80" t="s">
        <v>8</v>
      </c>
      <c r="B80">
        <f>2/7</f>
        <v>0.2857142857142857</v>
      </c>
      <c r="C80">
        <f>4/6</f>
        <v>0.66666666666666663</v>
      </c>
      <c r="D80">
        <f>5/8</f>
        <v>0.625</v>
      </c>
      <c r="E80">
        <f>3/6</f>
        <v>0.5</v>
      </c>
      <c r="F80">
        <f>3/7</f>
        <v>0.42857142857142855</v>
      </c>
      <c r="G80">
        <f>4/7</f>
        <v>0.5714285714285714</v>
      </c>
      <c r="I80" t="s">
        <v>8</v>
      </c>
      <c r="J80">
        <f>6/8</f>
        <v>0.75</v>
      </c>
      <c r="K80">
        <f>5/7</f>
        <v>0.7142857142857143</v>
      </c>
      <c r="L80">
        <f>4/5</f>
        <v>0.8</v>
      </c>
      <c r="M80">
        <f>2/7</f>
        <v>0.2857142857142857</v>
      </c>
      <c r="N80">
        <f>3/6</f>
        <v>0.5</v>
      </c>
      <c r="O80">
        <f>2/7</f>
        <v>0.2857142857142857</v>
      </c>
    </row>
    <row r="81" spans="1:9" x14ac:dyDescent="0.3">
      <c r="A81" t="s">
        <v>1</v>
      </c>
      <c r="I81" t="s">
        <v>1</v>
      </c>
    </row>
    <row r="83" spans="1:9" x14ac:dyDescent="0.3">
      <c r="A83" t="s">
        <v>15</v>
      </c>
      <c r="B83">
        <v>7</v>
      </c>
      <c r="C83">
        <v>8</v>
      </c>
      <c r="D83">
        <v>9</v>
      </c>
      <c r="E83">
        <v>10</v>
      </c>
      <c r="F83">
        <v>11</v>
      </c>
      <c r="G83">
        <v>12</v>
      </c>
    </row>
    <row r="84" spans="1:9" x14ac:dyDescent="0.3">
      <c r="A84" t="s">
        <v>16</v>
      </c>
      <c r="B84">
        <f>AVERAGE(28.9,27.3)</f>
        <v>28.1</v>
      </c>
      <c r="C84">
        <f>AVERAGE(24.3,23.4)</f>
        <v>23.85</v>
      </c>
      <c r="D84">
        <f>AVERAGE(24.6,22.8)</f>
        <v>23.700000000000003</v>
      </c>
      <c r="E84">
        <f>AVERAGE(24.7,28.4)</f>
        <v>26.549999999999997</v>
      </c>
      <c r="F84">
        <f>AVERAGE(21.6,27.8)</f>
        <v>24.700000000000003</v>
      </c>
      <c r="G84">
        <f>AVERAGE(24.6,19.8)</f>
        <v>22.200000000000003</v>
      </c>
    </row>
    <row r="86" spans="1:9" x14ac:dyDescent="0.3">
      <c r="A86" t="s">
        <v>10</v>
      </c>
      <c r="B86">
        <f>AVERAGE(234,185)</f>
        <v>209.5</v>
      </c>
      <c r="C86">
        <f>AVERAGE(168,179)</f>
        <v>173.5</v>
      </c>
      <c r="D86">
        <f>AVERAGE(168,179)</f>
        <v>173.5</v>
      </c>
      <c r="E86">
        <f>AVERAGE(258,279)</f>
        <v>268.5</v>
      </c>
      <c r="F86">
        <f>AVERAGE(281,268)</f>
        <v>274.5</v>
      </c>
      <c r="G86">
        <f>AVERAGE(256,287)</f>
        <v>271.5</v>
      </c>
    </row>
    <row r="87" spans="1:9" x14ac:dyDescent="0.3">
      <c r="A87" t="s">
        <v>1</v>
      </c>
    </row>
    <row r="90" spans="1:9" x14ac:dyDescent="0.3">
      <c r="A90" t="s">
        <v>7</v>
      </c>
      <c r="B90">
        <f>3/6</f>
        <v>0.5</v>
      </c>
      <c r="C90">
        <f>4/7</f>
        <v>0.5714285714285714</v>
      </c>
      <c r="D90">
        <f>5/8</f>
        <v>0.625</v>
      </c>
      <c r="E90">
        <f>2/6</f>
        <v>0.33333333333333331</v>
      </c>
      <c r="F90">
        <f>2/6</f>
        <v>0.33333333333333331</v>
      </c>
      <c r="G90" s="1">
        <f>4/6</f>
        <v>0.66666666666666663</v>
      </c>
    </row>
    <row r="91" spans="1:9" x14ac:dyDescent="0.3">
      <c r="A91" t="s">
        <v>1</v>
      </c>
    </row>
    <row r="93" spans="1:9" x14ac:dyDescent="0.3">
      <c r="A93" t="s">
        <v>8</v>
      </c>
      <c r="B93">
        <f>4/8</f>
        <v>0.5</v>
      </c>
      <c r="C93">
        <f>3/7</f>
        <v>0.42857142857142855</v>
      </c>
      <c r="D93">
        <f>4/7</f>
        <v>0.5714285714285714</v>
      </c>
      <c r="E93">
        <f>3/7</f>
        <v>0.42857142857142855</v>
      </c>
      <c r="F93">
        <f>2/6</f>
        <v>0.33333333333333331</v>
      </c>
      <c r="G93">
        <f>3/7</f>
        <v>0.42857142857142855</v>
      </c>
    </row>
    <row r="94" spans="1:9" x14ac:dyDescent="0.3">
      <c r="A94" t="s">
        <v>1</v>
      </c>
    </row>
  </sheetData>
  <pageMargins left="0.7" right="0.7" top="0.75" bottom="0.75" header="0.3" footer="0.3"/>
  <pageSetup paperSize="9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feryf</dc:creator>
  <cp:lastModifiedBy>feryf</cp:lastModifiedBy>
  <dcterms:created xsi:type="dcterms:W3CDTF">2015-06-05T18:19:34Z</dcterms:created>
  <dcterms:modified xsi:type="dcterms:W3CDTF">2019-08-28T09:50:39Z</dcterms:modified>
</cp:coreProperties>
</file>