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E:\文章\Tuoyun\投稿\Table\"/>
    </mc:Choice>
  </mc:AlternateContent>
  <xr:revisionPtr revIDLastSave="0" documentId="13_ncr:1_{0AE58565-5BB3-4A84-840D-78FF53C20A5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L3" i="5" l="1"/>
  <c r="BG8" i="5"/>
  <c r="BL8" i="5" s="1"/>
  <c r="BM8" i="5" s="1"/>
  <c r="BG7" i="5"/>
  <c r="BL7" i="5" s="1"/>
  <c r="BM7" i="5" s="1"/>
  <c r="BG6" i="5"/>
  <c r="BL6" i="5" s="1"/>
  <c r="BM6" i="5" s="1"/>
  <c r="BL5" i="5"/>
  <c r="BM5" i="5" s="1"/>
  <c r="BG5" i="5"/>
  <c r="BG4" i="5"/>
  <c r="BL4" i="5" s="1"/>
  <c r="BM4" i="5" s="1"/>
  <c r="BM3" i="5"/>
  <c r="BG3" i="5"/>
  <c r="K8" i="3"/>
  <c r="S8" i="3" s="1"/>
  <c r="F8" i="3"/>
  <c r="O8" i="3" s="1"/>
  <c r="K7" i="3"/>
  <c r="S7" i="3" s="1"/>
  <c r="F7" i="3"/>
  <c r="O7" i="3" s="1"/>
  <c r="K6" i="3"/>
  <c r="S6" i="3" s="1"/>
  <c r="F6" i="3"/>
  <c r="O6" i="3" s="1"/>
  <c r="K5" i="3"/>
  <c r="S5" i="3" s="1"/>
  <c r="F5" i="3"/>
  <c r="O5" i="3" s="1"/>
  <c r="K4" i="3"/>
  <c r="S4" i="3" s="1"/>
  <c r="F4" i="3"/>
  <c r="O4" i="3" s="1"/>
  <c r="K3" i="3"/>
  <c r="S3" i="3" s="1"/>
  <c r="F3" i="3"/>
  <c r="O3" i="3" s="1"/>
  <c r="N3" i="3" l="1"/>
  <c r="P3" i="3" s="1"/>
  <c r="N8" i="3"/>
  <c r="P8" i="3" s="1"/>
  <c r="N6" i="3"/>
  <c r="P6" i="3" s="1"/>
  <c r="Q3" i="3"/>
  <c r="Q4" i="3"/>
  <c r="Q5" i="3"/>
  <c r="Q6" i="3"/>
  <c r="Q7" i="3"/>
  <c r="Q8" i="3"/>
  <c r="N4" i="3"/>
  <c r="P4" i="3" s="1"/>
  <c r="N7" i="3"/>
  <c r="P7" i="3" s="1"/>
  <c r="R3" i="3"/>
  <c r="R4" i="3"/>
  <c r="R5" i="3"/>
  <c r="R6" i="3"/>
  <c r="R7" i="3"/>
  <c r="R8" i="3"/>
  <c r="N5" i="3"/>
  <c r="P5" i="3" s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Q25" i="1"/>
  <c r="Q87" i="1" s="1"/>
  <c r="P25" i="1"/>
  <c r="P87" i="1" s="1"/>
  <c r="O25" i="1"/>
  <c r="O87" i="1" s="1"/>
  <c r="N25" i="1"/>
  <c r="N87" i="1" s="1"/>
  <c r="M25" i="1"/>
  <c r="M87" i="1" s="1"/>
  <c r="L25" i="1"/>
  <c r="L87" i="1" s="1"/>
  <c r="K25" i="1"/>
  <c r="K87" i="1" s="1"/>
  <c r="J25" i="1"/>
  <c r="J87" i="1" s="1"/>
  <c r="I25" i="1"/>
  <c r="I87" i="1" s="1"/>
  <c r="H25" i="1"/>
  <c r="H87" i="1" s="1"/>
  <c r="G25" i="1"/>
  <c r="G87" i="1" s="1"/>
  <c r="F25" i="1"/>
  <c r="F87" i="1" s="1"/>
  <c r="E25" i="1"/>
  <c r="E87" i="1" s="1"/>
  <c r="D25" i="1"/>
  <c r="D87" i="1" s="1"/>
  <c r="C25" i="1"/>
  <c r="C87" i="1" s="1"/>
  <c r="B25" i="1"/>
  <c r="B87" i="1" s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Q23" i="1"/>
  <c r="Q84" i="1" s="1"/>
  <c r="P23" i="1"/>
  <c r="P84" i="1" s="1"/>
  <c r="O23" i="1"/>
  <c r="O84" i="1" s="1"/>
  <c r="N23" i="1"/>
  <c r="N84" i="1" s="1"/>
  <c r="M23" i="1"/>
  <c r="M84" i="1" s="1"/>
  <c r="L23" i="1"/>
  <c r="L84" i="1" s="1"/>
  <c r="K23" i="1"/>
  <c r="K84" i="1" s="1"/>
  <c r="J23" i="1"/>
  <c r="J84" i="1" s="1"/>
  <c r="I23" i="1"/>
  <c r="I84" i="1" s="1"/>
  <c r="H23" i="1"/>
  <c r="H84" i="1" s="1"/>
  <c r="G23" i="1"/>
  <c r="G84" i="1" s="1"/>
  <c r="F23" i="1"/>
  <c r="F84" i="1" s="1"/>
  <c r="E23" i="1"/>
  <c r="E84" i="1" s="1"/>
  <c r="D23" i="1"/>
  <c r="D84" i="1" s="1"/>
  <c r="C23" i="1"/>
  <c r="C84" i="1" s="1"/>
  <c r="B23" i="1"/>
  <c r="B84" i="1" s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<sst xmlns="http://schemas.openxmlformats.org/spreadsheetml/2006/main" count="305" uniqueCount="212">
  <si>
    <t>Table S1 Major (wt.%) and trace element (ppm) data for the Tuoyun basalts from the Tianshan Orogenic Belt</t>
    <phoneticPr fontId="4" type="noConversion"/>
  </si>
  <si>
    <t>Sample</t>
    <phoneticPr fontId="4" type="noConversion"/>
  </si>
  <si>
    <t>C19TY11</t>
  </si>
  <si>
    <t>C19TY12</t>
  </si>
  <si>
    <t>C19TY13</t>
  </si>
  <si>
    <t>C19TY14</t>
  </si>
  <si>
    <t>C19TY15</t>
  </si>
  <si>
    <t>C19TY16</t>
  </si>
  <si>
    <t>C19TY17</t>
  </si>
  <si>
    <t>C19TY18</t>
  </si>
  <si>
    <t>C19TY20</t>
  </si>
  <si>
    <t>C19TY21</t>
  </si>
  <si>
    <t>C19TY22</t>
  </si>
  <si>
    <t>C19TY23</t>
  </si>
  <si>
    <t>C19TY24</t>
  </si>
  <si>
    <t>C19TY25</t>
  </si>
  <si>
    <t>C19TY26</t>
  </si>
  <si>
    <t>C19TY27</t>
  </si>
  <si>
    <t>Lithology</t>
    <phoneticPr fontId="4" type="noConversion"/>
  </si>
  <si>
    <t xml:space="preserve">Basalt </t>
  </si>
  <si>
    <t>SiO2</t>
  </si>
  <si>
    <t>TiO2</t>
    <phoneticPr fontId="4" type="noConversion"/>
  </si>
  <si>
    <t>Al2O3</t>
    <phoneticPr fontId="4" type="noConversion"/>
  </si>
  <si>
    <t>TFe2O3</t>
  </si>
  <si>
    <t>MnO</t>
  </si>
  <si>
    <t>MgO</t>
  </si>
  <si>
    <t>CaO</t>
    <phoneticPr fontId="4" type="noConversion"/>
  </si>
  <si>
    <t>Na2O</t>
    <phoneticPr fontId="4" type="noConversion"/>
  </si>
  <si>
    <t>K2O</t>
  </si>
  <si>
    <t>P2O5</t>
  </si>
  <si>
    <t xml:space="preserve">LOI </t>
    <phoneticPr fontId="4" type="noConversion"/>
  </si>
  <si>
    <t>total</t>
  </si>
  <si>
    <t>Na2O+K2O</t>
  </si>
  <si>
    <t>K2O/Na2O</t>
  </si>
  <si>
    <t>CaO/Al2O3</t>
    <phoneticPr fontId="4" type="noConversion"/>
  </si>
  <si>
    <t>Na2O/TiO2</t>
    <phoneticPr fontId="4" type="noConversion"/>
  </si>
  <si>
    <t>FCMS</t>
    <phoneticPr fontId="4" type="noConversion"/>
  </si>
  <si>
    <t>Mg#</t>
    <phoneticPr fontId="4" type="noConversion"/>
  </si>
  <si>
    <t>FeOT/MnO</t>
    <phoneticPr fontId="4" type="noConversion"/>
  </si>
  <si>
    <t>Mn</t>
    <phoneticPr fontId="4" type="noConversion"/>
  </si>
  <si>
    <t>CIA</t>
    <phoneticPr fontId="4" type="noConversion"/>
  </si>
  <si>
    <t>Ti</t>
    <phoneticPr fontId="4" type="noConversion"/>
  </si>
  <si>
    <t>K</t>
    <phoneticPr fontId="4" type="noConversion"/>
  </si>
  <si>
    <t>P</t>
    <phoneticPr fontId="4" type="noConversion"/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</si>
  <si>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</si>
  <si>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</si>
  <si>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</si>
  <si>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</si>
  <si>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</si>
  <si>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</si>
  <si>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</si>
  <si>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</si>
  <si>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</si>
  <si>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</si>
  <si>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</si>
  <si>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</si>
  <si>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</si>
  <si>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</si>
  <si>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</si>
  <si>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Sn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</si>
  <si>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</si>
  <si>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</si>
  <si>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</si>
  <si>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</si>
  <si>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</si>
  <si>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</si>
  <si>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</si>
  <si>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</si>
  <si>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</si>
  <si>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</si>
  <si>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</si>
  <si>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</si>
  <si>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</si>
  <si>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</si>
  <si>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</si>
  <si>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</si>
  <si>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</si>
  <si>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</si>
  <si>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Tl</t>
  </si>
  <si>
    <t>Pb</t>
  </si>
  <si>
    <t>Th</t>
  </si>
  <si>
    <t>U</t>
  </si>
  <si>
    <t>Mo</t>
  </si>
  <si>
    <t>Eu/Eu*</t>
    <phoneticPr fontId="4" type="noConversion"/>
  </si>
  <si>
    <t>Th/U</t>
  </si>
  <si>
    <t>Ba/La</t>
  </si>
  <si>
    <t>Nb/La</t>
    <phoneticPr fontId="4" type="noConversion"/>
  </si>
  <si>
    <t>Th/Nb</t>
  </si>
  <si>
    <t>Th/Yb</t>
  </si>
  <si>
    <t>Zr/Hf</t>
  </si>
  <si>
    <t>Ce/Pb</t>
  </si>
  <si>
    <t>Sm/Yb</t>
  </si>
  <si>
    <t>Ba/Y</t>
  </si>
  <si>
    <t>Nb/U</t>
  </si>
  <si>
    <t>Nb/Y</t>
  </si>
  <si>
    <t>Sr/Nb</t>
  </si>
  <si>
    <t>CaO/Al2O3</t>
  </si>
  <si>
    <t>La/Nb</t>
  </si>
  <si>
    <t>Zn/Mn</t>
    <phoneticPr fontId="4" type="noConversion"/>
  </si>
  <si>
    <t>(Dy/Yb)N</t>
    <phoneticPr fontId="4" type="noConversion"/>
  </si>
  <si>
    <t>Hf/Hf*</t>
    <phoneticPr fontId="4" type="noConversion"/>
  </si>
  <si>
    <t>Ti/Ti*</t>
    <phoneticPr fontId="4" type="noConversion"/>
  </si>
  <si>
    <t>Ba/Rb</t>
    <phoneticPr fontId="4" type="noConversion"/>
  </si>
  <si>
    <t>Nb/Ta</t>
    <phoneticPr fontId="4" type="noConversion"/>
  </si>
  <si>
    <t>Note:</t>
    <phoneticPr fontId="4" type="noConversion"/>
  </si>
  <si>
    <r>
      <t>TFe2O3 is total iron as Fe2O3. Mg#=molar 100×Mg/(Mg</t>
    </r>
    <r>
      <rPr>
        <sz val="11"/>
        <rFont val="等线"/>
        <family val="2"/>
      </rPr>
      <t>＋</t>
    </r>
    <r>
      <rPr>
        <sz val="11"/>
        <rFont val="Times New Roman"/>
        <family val="1"/>
      </rPr>
      <t>Fe). Subscript N means Chondrite-normalized; δEu=2*EuN/(SmN+GdN)</t>
    </r>
    <phoneticPr fontId="4" type="noConversion"/>
  </si>
  <si>
    <t>Table S2 Mg, Ca, Sr and Nd isotopic compositions of the Tuoyun basalts from the Tianshan Orogenic belt</t>
    <phoneticPr fontId="4" type="noConversion"/>
  </si>
  <si>
    <r>
      <t>SiO</t>
    </r>
    <r>
      <rPr>
        <b/>
        <vertAlign val="subscript"/>
        <sz val="11"/>
        <color theme="1"/>
        <rFont val="Times New Roman"/>
        <family val="1"/>
      </rPr>
      <t xml:space="preserve">2 </t>
    </r>
    <r>
      <rPr>
        <b/>
        <sz val="11"/>
        <color theme="1"/>
        <rFont val="Times New Roman"/>
        <family val="1"/>
      </rPr>
      <t>(wt.%)</t>
    </r>
    <phoneticPr fontId="4" type="noConversion"/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</si>
  <si>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(wt.%)</t>
    </r>
    <phoneticPr fontId="4" type="noConversion"/>
  </si>
  <si>
    <t>MgO (wt.%)</t>
    <phoneticPr fontId="4" type="noConversion"/>
  </si>
  <si>
    <t>CaO (wt.%)</t>
    <phoneticPr fontId="4" type="noConversion"/>
  </si>
  <si>
    <r>
      <t>δ</t>
    </r>
    <r>
      <rPr>
        <b/>
        <vertAlign val="superscript"/>
        <sz val="11"/>
        <color theme="1"/>
        <rFont val="Times New Roman"/>
        <family val="1"/>
      </rPr>
      <t>44/42</t>
    </r>
    <r>
      <rPr>
        <b/>
        <sz val="11"/>
        <color theme="1"/>
        <rFont val="Times New Roman"/>
        <family val="1"/>
      </rPr>
      <t>Ca</t>
    </r>
    <phoneticPr fontId="4" type="noConversion"/>
  </si>
  <si>
    <t>2SD</t>
    <phoneticPr fontId="4" type="noConversion"/>
  </si>
  <si>
    <r>
      <t>δ</t>
    </r>
    <r>
      <rPr>
        <b/>
        <vertAlign val="superscript"/>
        <sz val="11"/>
        <color theme="1"/>
        <rFont val="Times New Roman"/>
        <family val="1"/>
      </rPr>
      <t>43/42</t>
    </r>
    <r>
      <rPr>
        <b/>
        <sz val="11"/>
        <color theme="1"/>
        <rFont val="Times New Roman"/>
        <family val="1"/>
      </rPr>
      <t>Ca</t>
    </r>
    <phoneticPr fontId="4" type="noConversion"/>
  </si>
  <si>
    <r>
      <t>δ</t>
    </r>
    <r>
      <rPr>
        <b/>
        <vertAlign val="superscript"/>
        <sz val="11"/>
        <color theme="1"/>
        <rFont val="Times New Roman"/>
        <family val="1"/>
      </rPr>
      <t>44/40</t>
    </r>
    <r>
      <rPr>
        <b/>
        <sz val="11"/>
        <color theme="1"/>
        <rFont val="Times New Roman"/>
        <family val="1"/>
      </rPr>
      <t>Ca</t>
    </r>
    <phoneticPr fontId="4" type="noConversion"/>
  </si>
  <si>
    <r>
      <t>δ</t>
    </r>
    <r>
      <rPr>
        <b/>
        <vertAlign val="superscript"/>
        <sz val="11"/>
        <color theme="1"/>
        <rFont val="Times New Roman"/>
        <family val="1"/>
      </rPr>
      <t>25/24</t>
    </r>
    <r>
      <rPr>
        <b/>
        <sz val="11"/>
        <color theme="1"/>
        <rFont val="Times New Roman"/>
        <family val="1"/>
      </rPr>
      <t>Mg</t>
    </r>
    <phoneticPr fontId="4" type="noConversion"/>
  </si>
  <si>
    <r>
      <t>δ</t>
    </r>
    <r>
      <rPr>
        <b/>
        <vertAlign val="superscript"/>
        <sz val="11"/>
        <color theme="1"/>
        <rFont val="Times New Roman"/>
        <family val="1"/>
      </rPr>
      <t>26/24</t>
    </r>
    <r>
      <rPr>
        <b/>
        <sz val="11"/>
        <color theme="1"/>
        <rFont val="Times New Roman"/>
        <family val="1"/>
      </rPr>
      <t>Mg</t>
    </r>
    <phoneticPr fontId="4" type="noConversion"/>
  </si>
  <si>
    <r>
      <t>(</t>
    </r>
    <r>
      <rPr>
        <b/>
        <vertAlign val="superscript"/>
        <sz val="11"/>
        <color theme="1"/>
        <rFont val="Times New Roman"/>
        <family val="1"/>
      </rPr>
      <t>87</t>
    </r>
    <r>
      <rPr>
        <b/>
        <sz val="11"/>
        <color theme="1"/>
        <rFont val="Times New Roman"/>
        <family val="1"/>
      </rPr>
      <t>Sr/</t>
    </r>
    <r>
      <rPr>
        <b/>
        <vertAlign val="superscript"/>
        <sz val="11"/>
        <color theme="1"/>
        <rFont val="Times New Roman"/>
        <family val="1"/>
      </rPr>
      <t>86</t>
    </r>
    <r>
      <rPr>
        <b/>
        <sz val="11"/>
        <color theme="1"/>
        <rFont val="Times New Roman"/>
        <family val="1"/>
      </rPr>
      <t>Sr)i</t>
    </r>
    <phoneticPr fontId="4" type="noConversion"/>
  </si>
  <si>
    <r>
      <t>(</t>
    </r>
    <r>
      <rPr>
        <b/>
        <vertAlign val="superscript"/>
        <sz val="11"/>
        <color theme="1"/>
        <rFont val="Times New Roman"/>
        <family val="1"/>
      </rPr>
      <t>143</t>
    </r>
    <r>
      <rPr>
        <b/>
        <sz val="11"/>
        <color theme="1"/>
        <rFont val="Times New Roman"/>
        <family val="1"/>
      </rPr>
      <t>Nd/</t>
    </r>
    <r>
      <rPr>
        <b/>
        <vertAlign val="superscript"/>
        <sz val="11"/>
        <color theme="1"/>
        <rFont val="Times New Roman"/>
        <family val="1"/>
      </rPr>
      <t>144</t>
    </r>
    <r>
      <rPr>
        <b/>
        <sz val="11"/>
        <color theme="1"/>
        <rFont val="Times New Roman"/>
        <family val="1"/>
      </rPr>
      <t>Nd)i</t>
    </r>
    <phoneticPr fontId="4" type="noConversion"/>
  </si>
  <si>
    <t>εNd(t)</t>
  </si>
  <si>
    <t>Replicate</t>
    <phoneticPr fontId="4" type="noConversion"/>
  </si>
  <si>
    <t>Standard</t>
    <phoneticPr fontId="4" type="noConversion"/>
  </si>
  <si>
    <t>BHVO-2</t>
    <phoneticPr fontId="4" type="noConversion"/>
  </si>
  <si>
    <t>915b</t>
    <phoneticPr fontId="4" type="noConversion"/>
  </si>
  <si>
    <t>BCR-2</t>
    <phoneticPr fontId="4" type="noConversion"/>
  </si>
  <si>
    <t>BCR-2R</t>
  </si>
  <si>
    <t>SEA WATER</t>
  </si>
  <si>
    <t>Table S3 Sr-Nd-Pb isotopic compositions of the Tuoyun basalts from the Tianshan Orogenic belt</t>
    <phoneticPr fontId="4" type="noConversion"/>
  </si>
  <si>
    <t>Sample</t>
    <phoneticPr fontId="16" type="noConversion"/>
  </si>
  <si>
    <t>Rock name</t>
    <phoneticPr fontId="16" type="noConversion"/>
  </si>
  <si>
    <t>Age</t>
    <phoneticPr fontId="17" type="noConversion"/>
  </si>
  <si>
    <t>Rb(ppm)</t>
    <phoneticPr fontId="16" type="noConversion"/>
  </si>
  <si>
    <t>Sr(ppm)</t>
    <phoneticPr fontId="16" type="noConversion"/>
  </si>
  <si>
    <r>
      <t>87</t>
    </r>
    <r>
      <rPr>
        <b/>
        <sz val="9"/>
        <rFont val="Times New Roman"/>
        <family val="1"/>
      </rPr>
      <t>Rb/</t>
    </r>
    <r>
      <rPr>
        <b/>
        <vertAlign val="superscript"/>
        <sz val="9"/>
        <rFont val="Times New Roman"/>
        <family val="1"/>
      </rPr>
      <t>86</t>
    </r>
    <r>
      <rPr>
        <b/>
        <sz val="9"/>
        <rFont val="Times New Roman"/>
        <family val="1"/>
      </rPr>
      <t>Sr</t>
    </r>
    <phoneticPr fontId="16" type="noConversion"/>
  </si>
  <si>
    <r>
      <t>87</t>
    </r>
    <r>
      <rPr>
        <b/>
        <sz val="9"/>
        <rFont val="Times New Roman"/>
        <family val="1"/>
      </rPr>
      <t>Sr/</t>
    </r>
    <r>
      <rPr>
        <b/>
        <vertAlign val="superscript"/>
        <sz val="9"/>
        <rFont val="Times New Roman"/>
        <family val="1"/>
      </rPr>
      <t>86</t>
    </r>
    <r>
      <rPr>
        <b/>
        <sz val="9"/>
        <rFont val="Times New Roman"/>
        <family val="1"/>
      </rPr>
      <t>Sr</t>
    </r>
    <phoneticPr fontId="16" type="noConversion"/>
  </si>
  <si>
    <t>(2σ)</t>
    <phoneticPr fontId="17" type="noConversion"/>
  </si>
  <si>
    <t>Sm(ppm)</t>
    <phoneticPr fontId="16" type="noConversion"/>
  </si>
  <si>
    <t>Nd(ppm)</t>
    <phoneticPr fontId="16" type="noConversion"/>
  </si>
  <si>
    <r>
      <t>147</t>
    </r>
    <r>
      <rPr>
        <b/>
        <sz val="9"/>
        <rFont val="Times New Roman"/>
        <family val="1"/>
      </rPr>
      <t>Sm/</t>
    </r>
    <r>
      <rPr>
        <b/>
        <vertAlign val="superscript"/>
        <sz val="9"/>
        <rFont val="Times New Roman"/>
        <family val="1"/>
      </rPr>
      <t>144</t>
    </r>
    <r>
      <rPr>
        <b/>
        <sz val="9"/>
        <rFont val="Times New Roman"/>
        <family val="1"/>
      </rPr>
      <t>Nd</t>
    </r>
    <phoneticPr fontId="16" type="noConversion"/>
  </si>
  <si>
    <r>
      <t>143</t>
    </r>
    <r>
      <rPr>
        <b/>
        <sz val="9"/>
        <rFont val="Times New Roman"/>
        <family val="1"/>
      </rPr>
      <t>Nd/</t>
    </r>
    <r>
      <rPr>
        <b/>
        <vertAlign val="superscript"/>
        <sz val="9"/>
        <rFont val="Times New Roman"/>
        <family val="1"/>
      </rPr>
      <t>144</t>
    </r>
    <r>
      <rPr>
        <b/>
        <sz val="9"/>
        <rFont val="Times New Roman"/>
        <family val="1"/>
      </rPr>
      <t>Nd</t>
    </r>
    <phoneticPr fontId="16" type="noConversion"/>
  </si>
  <si>
    <t>(2σ)</t>
  </si>
  <si>
    <r>
      <t>I</t>
    </r>
    <r>
      <rPr>
        <b/>
        <vertAlign val="subscript"/>
        <sz val="9"/>
        <rFont val="Times New Roman"/>
        <family val="1"/>
      </rPr>
      <t>Nd</t>
    </r>
    <r>
      <rPr>
        <b/>
        <sz val="9"/>
        <rFont val="Times New Roman"/>
        <family val="1"/>
      </rPr>
      <t>(t)</t>
    </r>
    <phoneticPr fontId="16" type="noConversion"/>
  </si>
  <si>
    <r>
      <t>I</t>
    </r>
    <r>
      <rPr>
        <b/>
        <vertAlign val="subscript"/>
        <sz val="9"/>
        <rFont val="Times New Roman"/>
        <family val="1"/>
      </rPr>
      <t>sr</t>
    </r>
    <r>
      <rPr>
        <b/>
        <sz val="9"/>
        <rFont val="Times New Roman"/>
        <family val="1"/>
      </rPr>
      <t>(t)</t>
    </r>
    <phoneticPr fontId="16" type="noConversion"/>
  </si>
  <si>
    <r>
      <t>ε</t>
    </r>
    <r>
      <rPr>
        <b/>
        <vertAlign val="subscript"/>
        <sz val="9"/>
        <rFont val="Times New Roman"/>
        <family val="1"/>
      </rPr>
      <t>Nd</t>
    </r>
    <r>
      <rPr>
        <b/>
        <sz val="9"/>
        <rFont val="Times New Roman"/>
        <family val="1"/>
      </rPr>
      <t>(t)</t>
    </r>
    <phoneticPr fontId="16" type="noConversion"/>
  </si>
  <si>
    <r>
      <t>T</t>
    </r>
    <r>
      <rPr>
        <b/>
        <vertAlign val="subscript"/>
        <sz val="9"/>
        <rFont val="Times New Roman"/>
        <family val="1"/>
      </rPr>
      <t>DM</t>
    </r>
    <r>
      <rPr>
        <b/>
        <sz val="9"/>
        <rFont val="Times New Roman"/>
        <family val="1"/>
      </rPr>
      <t>(Ma)</t>
    </r>
    <phoneticPr fontId="16" type="noConversion"/>
  </si>
  <si>
    <r>
      <t>T</t>
    </r>
    <r>
      <rPr>
        <b/>
        <vertAlign val="subscript"/>
        <sz val="9"/>
        <rFont val="Times New Roman"/>
        <family val="1"/>
      </rPr>
      <t>2DM</t>
    </r>
    <r>
      <rPr>
        <b/>
        <sz val="9"/>
        <rFont val="Times New Roman"/>
        <family val="1"/>
      </rPr>
      <t>(Ma)</t>
    </r>
    <phoneticPr fontId="16" type="noConversion"/>
  </si>
  <si>
    <r>
      <t>f</t>
    </r>
    <r>
      <rPr>
        <b/>
        <vertAlign val="subscript"/>
        <sz val="9"/>
        <rFont val="Times New Roman"/>
        <family val="1"/>
      </rPr>
      <t>Sm/Nd</t>
    </r>
    <phoneticPr fontId="16" type="noConversion"/>
  </si>
  <si>
    <t>208Pb/204Pb</t>
  </si>
  <si>
    <t>207Pb/204Pb</t>
  </si>
  <si>
    <t>206Pb/204Pb</t>
  </si>
  <si>
    <t>208/204Pbt</t>
  </si>
  <si>
    <t>207/204Pbt</t>
  </si>
  <si>
    <t>206/204Pbt</t>
    <phoneticPr fontId="4" type="noConversion"/>
  </si>
  <si>
    <t>Basalt</t>
    <phoneticPr fontId="4" type="noConversion"/>
  </si>
  <si>
    <t xml:space="preserve"> 1) TDM=(1/λ)ln{1+[(143Nd/144Nd)DM−(143Nd/144Nd)S−((147Sm/144Nd)DM- (147Sm/144Nd)S]}, 2) T2DM=(1/λ)ln{1+[(143Nd/144Nd)S−(143Nd/144Nd)DM−((147Sm/144Nd)S-
(147Sm/144Nd)C (eλt−1)]/[(147Sm/144Nd)C−(147Sm/144Nd)DM]}, 3) λ=6.54×10−6, (147Sm/144Nd)c=0.118, (147Sm/144Nd)DM=0.21357, (143Nd/
144Nd)DM=0.513151, (147Sm/144Nd)CHUR=0.1967. </t>
    <phoneticPr fontId="4" type="noConversion"/>
  </si>
  <si>
    <t>Table S4 Parameter for Model Calculations</t>
    <phoneticPr fontId="4" type="noConversion"/>
  </si>
  <si>
    <r>
      <t>δ</t>
    </r>
    <r>
      <rPr>
        <b/>
        <vertAlign val="superscript"/>
        <sz val="9"/>
        <rFont val="Times New Roman"/>
        <family val="1"/>
      </rPr>
      <t>26</t>
    </r>
    <r>
      <rPr>
        <b/>
        <sz val="9"/>
        <rFont val="Times New Roman"/>
        <family val="1"/>
      </rPr>
      <t>Mg</t>
    </r>
    <phoneticPr fontId="17" type="noConversion"/>
  </si>
  <si>
    <t>MgO (wt.%)</t>
    <phoneticPr fontId="17" type="noConversion"/>
  </si>
  <si>
    <r>
      <t>δ</t>
    </r>
    <r>
      <rPr>
        <b/>
        <vertAlign val="superscript"/>
        <sz val="9"/>
        <rFont val="Times New Roman"/>
        <family val="1"/>
      </rPr>
      <t>44/40</t>
    </r>
    <r>
      <rPr>
        <b/>
        <sz val="9"/>
        <rFont val="Times New Roman"/>
        <family val="1"/>
      </rPr>
      <t>Ca</t>
    </r>
    <phoneticPr fontId="17" type="noConversion"/>
  </si>
  <si>
    <t>CaO (wt.%)</t>
    <phoneticPr fontId="17" type="noConversion"/>
  </si>
  <si>
    <r>
      <rPr>
        <b/>
        <vertAlign val="superscript"/>
        <sz val="9"/>
        <rFont val="Times New Roman"/>
        <family val="1"/>
      </rPr>
      <t>87</t>
    </r>
    <r>
      <rPr>
        <b/>
        <sz val="9"/>
        <rFont val="Times New Roman"/>
        <family val="1"/>
      </rPr>
      <t>Sr/</t>
    </r>
    <r>
      <rPr>
        <b/>
        <vertAlign val="superscript"/>
        <sz val="9"/>
        <rFont val="Times New Roman"/>
        <family val="1"/>
      </rPr>
      <t>86</t>
    </r>
    <r>
      <rPr>
        <b/>
        <sz val="9"/>
        <rFont val="Times New Roman"/>
        <family val="1"/>
      </rPr>
      <t>Sr</t>
    </r>
    <phoneticPr fontId="17" type="noConversion"/>
  </si>
  <si>
    <t>Sr (ppm)</t>
    <phoneticPr fontId="17" type="noConversion"/>
  </si>
  <si>
    <r>
      <t>ε</t>
    </r>
    <r>
      <rPr>
        <vertAlign val="subscript"/>
        <sz val="12"/>
        <rFont val="Times New Roman"/>
        <family val="1"/>
      </rPr>
      <t>Nd</t>
    </r>
    <r>
      <rPr>
        <sz val="12"/>
        <rFont val="Times New Roman"/>
        <family val="1"/>
      </rPr>
      <t>(t)</t>
    </r>
  </si>
  <si>
    <t>Nd (ppm)</t>
    <phoneticPr fontId="17" type="noConversion"/>
  </si>
  <si>
    <r>
      <rPr>
        <b/>
        <vertAlign val="superscript"/>
        <sz val="9"/>
        <rFont val="Times New Roman"/>
        <family val="1"/>
      </rPr>
      <t>206</t>
    </r>
    <r>
      <rPr>
        <b/>
        <sz val="9"/>
        <rFont val="Times New Roman"/>
        <family val="1"/>
      </rPr>
      <t>Pb/</t>
    </r>
    <r>
      <rPr>
        <b/>
        <vertAlign val="superscript"/>
        <sz val="9"/>
        <rFont val="Times New Roman"/>
        <family val="1"/>
      </rPr>
      <t>204</t>
    </r>
    <r>
      <rPr>
        <b/>
        <sz val="9"/>
        <rFont val="Times New Roman"/>
        <family val="1"/>
      </rPr>
      <t>Pb</t>
    </r>
    <phoneticPr fontId="17" type="noConversion"/>
  </si>
  <si>
    <t>Pb (ppm)</t>
    <phoneticPr fontId="17" type="noConversion"/>
  </si>
  <si>
    <r>
      <t>DMM</t>
    </r>
    <r>
      <rPr>
        <b/>
        <vertAlign val="superscript"/>
        <sz val="9"/>
        <rFont val="Times New Roman"/>
        <family val="1"/>
      </rPr>
      <t>a</t>
    </r>
    <phoneticPr fontId="17" type="noConversion"/>
  </si>
  <si>
    <r>
      <t>Dolomite</t>
    </r>
    <r>
      <rPr>
        <b/>
        <vertAlign val="superscript"/>
        <sz val="9"/>
        <rFont val="Times New Roman"/>
        <family val="1"/>
      </rPr>
      <t>b</t>
    </r>
    <phoneticPr fontId="4" type="noConversion"/>
  </si>
  <si>
    <r>
      <t>Calcite/Aragonite</t>
    </r>
    <r>
      <rPr>
        <b/>
        <vertAlign val="superscript"/>
        <sz val="9"/>
        <rFont val="Times New Roman"/>
        <family val="1"/>
      </rPr>
      <t>c</t>
    </r>
    <phoneticPr fontId="17" type="noConversion"/>
  </si>
  <si>
    <r>
      <t>Magnesite</t>
    </r>
    <r>
      <rPr>
        <b/>
        <vertAlign val="superscript"/>
        <sz val="9"/>
        <rFont val="Times New Roman"/>
        <family val="1"/>
      </rPr>
      <t>d</t>
    </r>
    <phoneticPr fontId="17" type="noConversion"/>
  </si>
  <si>
    <r>
      <t>Dolostone</t>
    </r>
    <r>
      <rPr>
        <b/>
        <vertAlign val="superscript"/>
        <sz val="9"/>
        <rFont val="Times New Roman"/>
        <family val="1"/>
      </rPr>
      <t>e</t>
    </r>
    <phoneticPr fontId="17" type="noConversion"/>
  </si>
  <si>
    <r>
      <t>limestone</t>
    </r>
    <r>
      <rPr>
        <b/>
        <vertAlign val="superscript"/>
        <sz val="9"/>
        <rFont val="Times New Roman"/>
        <family val="1"/>
      </rPr>
      <t>f</t>
    </r>
    <phoneticPr fontId="17" type="noConversion"/>
  </si>
  <si>
    <r>
      <t>Clay sediments</t>
    </r>
    <r>
      <rPr>
        <b/>
        <vertAlign val="superscript"/>
        <sz val="9"/>
        <rFont val="Times New Roman"/>
        <family val="1"/>
      </rPr>
      <t>g</t>
    </r>
    <phoneticPr fontId="17" type="noConversion"/>
  </si>
  <si>
    <t xml:space="preserve">a DMM denotes the depelted mantle. δ26Mg is from Teng et al., (2010); δ44/40Ca is from Kang et al., (2017); other data are from Workman and Hart (2005). 
b Dolomite: δ26Mg is from Blattler et al. (2015). MgO, 87Sr/86Sr and Sr is from Ke et al., (2016). Nd is from Sapienza et al., (2009). Pb concentration is from Li et al., (2014). 206Pb/204Pb is from Liu and Zhou (2005). 
c Calcite/Aragonite: δ26Mg and MgO are from Huang and Xiao (2016). 87Sr/86Sr and Sr is from Ke et al., (2016). εNd(t) and Nd are from Ducea et al., (2005). Pb concentration is from Carnevale et al., 2021. 
d Magnesite: δ26Mg, 87Sr/86Sr, MgO and Sr are from Huang and Xiao (2016). δ44/40Ca is assumed to be 0.2‰. CaO is from Poli. (2016). Nd concentration is from Li et al., (2014). 
e Dolostone: δ26Mg is from Teng. (2017). δ44/40Ca is assumed to be 0.2‰. MgO and CaO contents are assumed to be 27 ppm and 20 ppm, respectively. 
f Limestone: δ26Mg and δ44/40Ca are evaluated to be the same as dolostone. MgO is assumed to be 0.5 ppm. CaO is calculated by assuming that limestone consists of pure carbonate (56 ppm). 
g Clay sediments: δ26Mg is from Li et al., (2010). δ44/40Ca is evaluated to be the same as dolostone. Pb and 206Pb/204Pb are from Plank and Langmuir (1998). Other data are estimated from Plank and Langmuir (1998). </t>
    <phoneticPr fontId="4" type="noConversion"/>
  </si>
  <si>
    <t>Reference:</t>
    <phoneticPr fontId="4" type="noConversion"/>
  </si>
  <si>
    <t>Blättler, C.L., Miller, N.R., Higgins, J.A., 2015. Mg and Ca isotope signatures of authigenic dolomite in siliceous deep-sea sediments. Earth and Planetary Science Letters 419, 32-42. https://doi.org/10.1016/j.epsl.2015.03.006.</t>
  </si>
  <si>
    <t>Carnevale, G., Caracausi, A., Correale, A., Italiano, L., Rotolo, S.G., 2021. An Overview of the Geochemical Characteristics of Oceanic Carbonatites: New Insights from Fuerteventura Carbonatites (Canary Islands). Minerals 11. https://doi.org/10.3390/min11020203.</t>
  </si>
  <si>
    <t>Ducea, M.N., 2005. Subducted carbonates, metasomatism of mantle wedges, and possible connections to diamond formation: An example from California. American Mineralogist 90, 864-870. 10.2138/am.2005.1670.</t>
  </si>
  <si>
    <t>Huang, J., Xiao, Y., 2016. Mg-Sr isotopes of low-δ26Mg basalts tracing recycled carbonate species: Implication for the initial melting depth of the carbonated mantle in Eastern China. International Geology Review 58, 1350-1362. https://doi.org/10.1080/00206814.2016.1157709.</t>
  </si>
  <si>
    <t>Ke, S., Teng, F.-Z., Li, S.-G., Gao, T., Liu, S.-A., He, Y., Mo, X., 2016. Mg, Sr, and O isotope geochemistry of syenites from northwest Xinjiang, China: Tracing carbonate recycling during Tethyan oceanic subduction. Chemical Geology 437, 109-119. 10.1016/j.chemgeo.2016.05.002.</t>
  </si>
  <si>
    <t>Li, W.-Y., Teng, F.-Z., Ke, S., Rudnick, R.L., Gao, S., Wu, F.-Y., Chappell, B.W., 2010. Heterogeneous magnesium isotopic composition of the upper continental crust. Geochimica et Cosmochimica Acta 74, 6867-6884. 10.1016/j.gca.2010.08.030.</t>
  </si>
  <si>
    <t>Plank, T., Langmuir, C.H., 1998. The chemical composition of subducting sediment and its consequences for the crust and mantle. Chemical Geology 145, 325-394. https://doi.org/10.1016/S0009-2541(97)00150-2.</t>
  </si>
  <si>
    <t>Poli, S., 2016. Melting carbonated epidote eclogites: carbonatites from subducting slabs. Progress in Earth and Planetary Science 3. 10.1186/s40645-016-0105-6.</t>
  </si>
  <si>
    <t>Sapienza, G.T., Scambelluri, M., Braga, R., 2009. Dolomite-bearing orogenic garnet peridotites witness fluid-mediated carbon recycling in a mantle wedge (Ulten Zone, Eastern Alps, Italy). Contributions to Mineralogy and Petrology 158, 401-420. 10.1007/s00410-009-0389-2.</t>
  </si>
  <si>
    <t>Teng, F.-Z., 2017. Magnesium Isotope Geochemistry. Reviews in Mineralogy and Geochemistry 82, 219-287. https://doi.org/10.2138/rmg.2017.82.7.</t>
  </si>
  <si>
    <t>Teng, F.-Z., Li, W.-Y., Ke, S., Marty, B., Dauphas, N., Huang, S., Wu, F.-Y., Pourmand, A., 2010. Magnesium isotopic composition of the Earth and chondrites. Geochimica et Cosmochimica Acta 74, 4150-4166. https://doi.org/10.1016/j.gca.2010.04.019.</t>
  </si>
  <si>
    <t>Workman, R.K., Hart, S.R., 2005. Major and trace element composition of the depleted MORB mantle (DMM). Earth and Planetary Science Letters 231, 53-72. https://doi.org/10.1016/j.epsl.2004.12.005.</t>
  </si>
  <si>
    <t>Table S5 Calculation methods of magmatic CO2 degassing flux in Tuoyun basalts</t>
    <phoneticPr fontId="16" type="noConversion"/>
  </si>
  <si>
    <t>Sample no.</t>
  </si>
  <si>
    <t>TiO2</t>
  </si>
  <si>
    <t>Al2O3</t>
  </si>
  <si>
    <t>Fe2O3T</t>
    <phoneticPr fontId="16" type="noConversion"/>
  </si>
  <si>
    <t>CaO</t>
  </si>
  <si>
    <t>Na2O</t>
  </si>
  <si>
    <t>LOI</t>
  </si>
  <si>
    <t>87Sr/86Sr</t>
    <phoneticPr fontId="16" type="noConversion"/>
  </si>
  <si>
    <t>143Nd/144Nd</t>
    <phoneticPr fontId="16" type="noConversion"/>
  </si>
  <si>
    <t>(87Sr/86Sr)t</t>
    <phoneticPr fontId="16" type="noConversion"/>
  </si>
  <si>
    <t>(143Nd/144Nd)t</t>
  </si>
  <si>
    <t>(206Pb/204Pb)t</t>
  </si>
  <si>
    <t>(207Pb/204Pb)t</t>
  </si>
  <si>
    <t>(208Pb/204Pb)t</t>
  </si>
  <si>
    <t>Delta C (wt%)</t>
    <phoneticPr fontId="16" type="noConversion"/>
  </si>
  <si>
    <t>Delta S (wt%)</t>
    <phoneticPr fontId="16" type="noConversion"/>
  </si>
  <si>
    <t>f (Melting degree)</t>
    <phoneticPr fontId="16" type="noConversion"/>
  </si>
  <si>
    <t>fe (Recycling efficiency)</t>
    <phoneticPr fontId="16" type="noConversion"/>
  </si>
  <si>
    <r>
      <t>u</t>
    </r>
    <r>
      <rPr>
        <sz val="12"/>
        <rFont val="Times New Roman"/>
        <family val="1"/>
      </rPr>
      <t>t (Convergence rate)(cm/y)</t>
    </r>
    <phoneticPr fontId="16" type="noConversion"/>
  </si>
  <si>
    <t>Magmatic CO2 flux (Pg/y)</t>
    <phoneticPr fontId="16" type="noConversion"/>
  </si>
  <si>
    <t>Total CO2 flux (Pg/y)</t>
    <phoneticPr fontId="16" type="noConversion"/>
  </si>
  <si>
    <t>Thickness of subducted Neo-Tethyan slab (km)</t>
    <phoneticPr fontId="16" type="noConversion"/>
  </si>
  <si>
    <t>Density of eclogites in Neo-Tethyan slab (kg/m3)</t>
    <phoneticPr fontId="16" type="noConversion"/>
  </si>
  <si>
    <t>E-W-directing width of Neo-Tethyan slab (km)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</si>
</sst>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 * #,##0.00_ ;_ * \-#,##0.00_ ;_ * &quot;-&quot;??_ ;_ @_ "/>
    <numFmt numFmtId="176" formatCode="0.00_ "/>
    <numFmt numFmtId="177" formatCode="0.00_);[Red]\(0.00\)"/>
    <numFmt numFmtId="178" formatCode="0.000000_ "/>
    <numFmt numFmtId="179" formatCode="0.000000_);[Red]\(0.000000\)"/>
    <numFmt numFmtId="180" formatCode="0.0"/>
    <numFmt numFmtId="181" formatCode="0.0_ "/>
    <numFmt numFmtId="182" formatCode="0_ "/>
    <numFmt numFmtId="183" formatCode="0.000_);[Red]\(0.000\)"/>
    <numFmt numFmtId="184" formatCode="0_);[Red]\(0\)"/>
    <numFmt numFmtId="185" formatCode="0.000000"/>
    <numFmt numFmtId="186" formatCode="0.000"/>
    <numFmt numFmtId="187" formatCode="0.0000_);[Red]\(0.0000\)"/>
    <numFmt numFmtId="188" formatCode="0.0000_ "/>
  </numFmts>
  <fonts count="33" x14ac:knownFonts="1">
    <font>
      <sz val="11"/>
      <color theme="1"/>
      <name val="等线"/>
      <family val="2"/>
      <scheme val="minor"/>
    </font>
    <font>
      <sz val="9"/>
      <color theme="1"/>
      <name val="Times New Roman"/>
      <family val="2"/>
      <charset val="134"/>
    </font>
    <font>
      <sz val="11"/>
      <color theme="1"/>
      <name val="等线"/>
      <family val="2"/>
      <scheme val="minor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name val="Arial Unicode MS"/>
      <family val="2"/>
      <charset val="134"/>
    </font>
    <font>
      <sz val="11"/>
      <name val="Times New Roman"/>
      <family val="1"/>
    </font>
    <font>
      <sz val="11"/>
      <name val="等线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2"/>
      <charset val="134"/>
    </font>
    <font>
      <b/>
      <vertAlign val="superscript"/>
      <sz val="9"/>
      <name val="Times New Roman"/>
      <family val="1"/>
    </font>
    <font>
      <b/>
      <vertAlign val="subscript"/>
      <sz val="9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vertAlign val="subscript"/>
      <sz val="12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10"/>
      <name val="Times New Roman"/>
      <family val="1"/>
    </font>
    <font>
      <sz val="14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1" fillId="0" borderId="0"/>
    <xf numFmtId="0" fontId="27" fillId="0" borderId="0">
      <alignment vertical="center"/>
    </xf>
  </cellStyleXfs>
  <cellXfs count="96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176" fontId="6" fillId="0" borderId="0" xfId="0" applyNumberFormat="1" applyFont="1" applyAlignment="1">
      <alignment horizontal="center"/>
    </xf>
    <xf numFmtId="177" fontId="6" fillId="0" borderId="0" xfId="0" applyNumberFormat="1" applyFont="1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left"/>
    </xf>
    <xf numFmtId="176" fontId="10" fillId="0" borderId="0" xfId="0" applyNumberFormat="1" applyFont="1" applyAlignment="1">
      <alignment horizontal="center"/>
    </xf>
    <xf numFmtId="178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3" fillId="0" borderId="0" xfId="2" applyFont="1" applyAlignment="1">
      <alignment horizontal="center"/>
    </xf>
    <xf numFmtId="0" fontId="14" fillId="0" borderId="0" xfId="0" applyFont="1" applyAlignment="1">
      <alignment horizontal="center"/>
    </xf>
    <xf numFmtId="2" fontId="10" fillId="0" borderId="0" xfId="0" applyNumberFormat="1" applyFont="1"/>
    <xf numFmtId="2" fontId="10" fillId="0" borderId="0" xfId="1" applyNumberFormat="1" applyFont="1" applyFill="1" applyAlignment="1"/>
    <xf numFmtId="0" fontId="9" fillId="0" borderId="0" xfId="0" applyFont="1"/>
    <xf numFmtId="179" fontId="0" fillId="0" borderId="0" xfId="0" applyNumberFormat="1"/>
    <xf numFmtId="176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76" fontId="18" fillId="0" borderId="2" xfId="0" applyNumberFormat="1" applyFont="1" applyBorder="1" applyAlignment="1">
      <alignment horizontal="center" vertical="center"/>
    </xf>
    <xf numFmtId="176" fontId="15" fillId="0" borderId="2" xfId="0" applyNumberFormat="1" applyFont="1" applyBorder="1" applyAlignment="1">
      <alignment horizontal="center"/>
    </xf>
    <xf numFmtId="179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top"/>
    </xf>
    <xf numFmtId="0" fontId="20" fillId="0" borderId="2" xfId="0" applyFont="1" applyBorder="1" applyAlignment="1">
      <alignment horizontal="center" vertical="center"/>
    </xf>
    <xf numFmtId="180" fontId="20" fillId="0" borderId="2" xfId="3" applyNumberFormat="1" applyFont="1" applyBorder="1" applyAlignment="1">
      <alignment horizontal="center"/>
    </xf>
    <xf numFmtId="1" fontId="20" fillId="0" borderId="2" xfId="3" applyNumberFormat="1" applyFont="1" applyBorder="1" applyAlignment="1">
      <alignment horizontal="center"/>
    </xf>
    <xf numFmtId="179" fontId="20" fillId="0" borderId="2" xfId="0" applyNumberFormat="1" applyFont="1" applyBorder="1" applyAlignment="1">
      <alignment horizontal="center" vertical="center"/>
    </xf>
    <xf numFmtId="178" fontId="20" fillId="0" borderId="2" xfId="0" applyNumberFormat="1" applyFont="1" applyBorder="1" applyAlignment="1">
      <alignment horizontal="center" vertical="center"/>
    </xf>
    <xf numFmtId="2" fontId="20" fillId="0" borderId="2" xfId="0" applyNumberFormat="1" applyFont="1" applyBorder="1" applyAlignment="1">
      <alignment horizontal="center" vertical="center"/>
    </xf>
    <xf numFmtId="181" fontId="20" fillId="0" borderId="2" xfId="0" applyNumberFormat="1" applyFont="1" applyBorder="1" applyAlignment="1">
      <alignment horizontal="center" vertical="center"/>
    </xf>
    <xf numFmtId="182" fontId="20" fillId="0" borderId="2" xfId="0" applyNumberFormat="1" applyFont="1" applyBorder="1" applyAlignment="1">
      <alignment horizontal="center" vertical="center"/>
    </xf>
    <xf numFmtId="176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183" fontId="20" fillId="0" borderId="2" xfId="0" applyNumberFormat="1" applyFont="1" applyBorder="1" applyAlignment="1">
      <alignment horizontal="center"/>
    </xf>
    <xf numFmtId="180" fontId="20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4" fillId="0" borderId="0" xfId="0" applyFont="1"/>
    <xf numFmtId="0" fontId="10" fillId="0" borderId="0" xfId="0" applyFont="1"/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184" fontId="26" fillId="0" borderId="0" xfId="0" applyNumberFormat="1" applyFont="1" applyAlignment="1">
      <alignment horizontal="center" vertical="center"/>
    </xf>
    <xf numFmtId="0" fontId="27" fillId="0" borderId="4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177" fontId="22" fillId="0" borderId="2" xfId="0" applyNumberFormat="1" applyFont="1" applyBorder="1" applyAlignment="1">
      <alignment horizontal="center" vertical="center"/>
    </xf>
    <xf numFmtId="176" fontId="22" fillId="0" borderId="2" xfId="0" applyNumberFormat="1" applyFont="1" applyBorder="1" applyAlignment="1">
      <alignment horizontal="center" vertical="center"/>
    </xf>
    <xf numFmtId="184" fontId="22" fillId="0" borderId="2" xfId="0" applyNumberFormat="1" applyFont="1" applyBorder="1" applyAlignment="1">
      <alignment horizontal="center" vertical="center"/>
    </xf>
    <xf numFmtId="185" fontId="22" fillId="0" borderId="2" xfId="0" applyNumberFormat="1" applyFont="1" applyBorder="1" applyAlignment="1">
      <alignment horizontal="center"/>
    </xf>
    <xf numFmtId="186" fontId="22" fillId="0" borderId="2" xfId="0" applyNumberFormat="1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183" fontId="22" fillId="0" borderId="2" xfId="0" applyNumberFormat="1" applyFont="1" applyBorder="1" applyAlignment="1">
      <alignment horizontal="center"/>
    </xf>
    <xf numFmtId="183" fontId="22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187" fontId="22" fillId="0" borderId="2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87" fontId="22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188" fontId="32" fillId="0" borderId="0" xfId="0" applyNumberFormat="1" applyFont="1" applyAlignment="1">
      <alignment horizontal="left" vertical="center"/>
    </xf>
    <xf numFmtId="0" fontId="7" fillId="0" borderId="2" xfId="0" applyFont="1" applyBorder="1" applyAlignment="1">
      <alignment horizontal="center"/>
    </xf>
    <xf numFmtId="178" fontId="22" fillId="0" borderId="2" xfId="0" applyNumberFormat="1" applyFont="1" applyBorder="1" applyAlignment="1">
      <alignment horizontal="center" vertical="center"/>
    </xf>
    <xf numFmtId="183" fontId="7" fillId="0" borderId="2" xfId="0" applyNumberFormat="1" applyFont="1" applyBorder="1" applyAlignment="1">
      <alignment horizontal="center"/>
    </xf>
    <xf numFmtId="188" fontId="22" fillId="0" borderId="2" xfId="0" applyNumberFormat="1" applyFont="1" applyBorder="1" applyAlignment="1">
      <alignment horizontal="center" vertical="center"/>
    </xf>
    <xf numFmtId="187" fontId="22" fillId="0" borderId="2" xfId="0" applyNumberFormat="1" applyFont="1" applyBorder="1" applyAlignment="1">
      <alignment horizontal="center"/>
    </xf>
    <xf numFmtId="177" fontId="22" fillId="0" borderId="4" xfId="0" applyNumberFormat="1" applyFont="1" applyBorder="1" applyAlignment="1">
      <alignment horizontal="center" vertical="center"/>
    </xf>
    <xf numFmtId="177" fontId="22" fillId="0" borderId="0" xfId="0" applyNumberFormat="1" applyFont="1" applyAlignment="1">
      <alignment horizontal="center" vertical="center"/>
    </xf>
    <xf numFmtId="187" fontId="22" fillId="0" borderId="0" xfId="0" applyNumberFormat="1" applyFont="1" applyAlignment="1">
      <alignment horizontal="center"/>
    </xf>
    <xf numFmtId="176" fontId="20" fillId="0" borderId="0" xfId="0" applyNumberFormat="1" applyFont="1" applyAlignment="1">
      <alignment horizontal="left" vertical="center"/>
    </xf>
    <xf numFmtId="188" fontId="20" fillId="0" borderId="0" xfId="0" applyNumberFormat="1" applyFont="1" applyAlignment="1">
      <alignment horizontal="left" vertical="center"/>
    </xf>
    <xf numFmtId="177" fontId="22" fillId="0" borderId="0" xfId="4" applyNumberFormat="1" applyFont="1" applyAlignment="1">
      <alignment horizontal="center" vertical="center"/>
    </xf>
    <xf numFmtId="0" fontId="22" fillId="0" borderId="0" xfId="4" applyFont="1" applyAlignment="1">
      <alignment horizontal="center" vertical="center"/>
    </xf>
    <xf numFmtId="0" fontId="22" fillId="0" borderId="0" xfId="4" applyFont="1" applyAlignment="1">
      <alignment horizontal="center"/>
    </xf>
    <xf numFmtId="179" fontId="22" fillId="0" borderId="0" xfId="0" applyNumberFormat="1" applyFont="1" applyAlignment="1">
      <alignment horizontal="center" vertical="center"/>
    </xf>
    <xf numFmtId="183" fontId="22" fillId="0" borderId="0" xfId="0" applyNumberFormat="1" applyFont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177" fontId="22" fillId="0" borderId="4" xfId="4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</cellXfs>
  <cellStyles count="5">
    <cellStyle name="Normal 4" xfId="3" xr:uid="{A3C533F8-57E7-43F7-B2CD-AB35484363C9}"/>
    <cellStyle name="常规" xfId="0" builtinId="0"/>
    <cellStyle name="常规 2" xfId="2" xr:uid="{C13CF0BA-A8D5-49A2-B85B-E26F3E03920E}"/>
    <cellStyle name="常规_Sheet1_1" xfId="4" xr:uid="{2B63FA36-F55B-4439-9397-D8CB7771EDD9}"/>
    <cellStyle name="千位分隔" xfId="1" builtinId="3"/>
  </cellStyles>
  <dxfs count="2">
    <dxf>
      <font>
        <condense val="0"/>
        <extend val="0"/>
        <color indexed="43"/>
      </font>
    </dxf>
    <dxf>
      <font>
        <condense val="0"/>
        <extend val="0"/>
        <color indexed="4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2"/>
  <sheetViews>
    <sheetView tabSelected="1" zoomScale="55" zoomScaleNormal="55" workbookViewId="0">
      <selection activeCell="Y26" sqref="Y26"/>
    </sheetView>
  </sheetViews>
  <sheetFormatPr defaultRowHeight="14" x14ac:dyDescent="0.3"/>
  <cols>
    <col min="1" max="1" width="12.9140625" style="2" customWidth="1"/>
    <col min="2" max="17" width="10.25" style="2" bestFit="1" customWidth="1"/>
    <col min="18" max="16384" width="8.6640625" style="2"/>
  </cols>
  <sheetData>
    <row r="1" spans="1:17" x14ac:dyDescent="0.3">
      <c r="A1" s="1" t="s">
        <v>0</v>
      </c>
    </row>
    <row r="2" spans="1:17" s="3" customFormat="1" ht="16.5" x14ac:dyDescent="0.4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</row>
    <row r="3" spans="1:17" s="3" customFormat="1" ht="16.5" x14ac:dyDescent="0.45">
      <c r="A3" s="3" t="s">
        <v>18</v>
      </c>
      <c r="B3" s="3" t="s">
        <v>19</v>
      </c>
      <c r="C3" s="3" t="s">
        <v>19</v>
      </c>
      <c r="D3" s="3" t="s">
        <v>19</v>
      </c>
      <c r="E3" s="3" t="s">
        <v>19</v>
      </c>
      <c r="F3" s="3" t="s">
        <v>19</v>
      </c>
      <c r="G3" s="3" t="s">
        <v>19</v>
      </c>
      <c r="H3" s="3" t="s">
        <v>19</v>
      </c>
      <c r="I3" s="3" t="s">
        <v>19</v>
      </c>
      <c r="J3" s="3" t="s">
        <v>19</v>
      </c>
      <c r="K3" s="3" t="s">
        <v>19</v>
      </c>
      <c r="L3" s="3" t="s">
        <v>19</v>
      </c>
      <c r="M3" s="3" t="s">
        <v>19</v>
      </c>
      <c r="N3" s="3" t="s">
        <v>19</v>
      </c>
      <c r="O3" s="3" t="s">
        <v>19</v>
      </c>
      <c r="P3" s="3" t="s">
        <v>19</v>
      </c>
      <c r="Q3" s="3" t="s">
        <v>19</v>
      </c>
    </row>
    <row r="4" spans="1:17" s="3" customFormat="1" ht="16.5" x14ac:dyDescent="0.45">
      <c r="A4" s="4" t="s">
        <v>20</v>
      </c>
      <c r="B4" s="4">
        <v>46.690453316697862</v>
      </c>
      <c r="C4" s="4">
        <v>46.8028204056032</v>
      </c>
      <c r="D4" s="4">
        <v>45.674359079704189</v>
      </c>
      <c r="E4" s="3">
        <v>45.62</v>
      </c>
      <c r="F4" s="4">
        <v>46.161225247524747</v>
      </c>
      <c r="G4" s="4">
        <v>45.919427804172692</v>
      </c>
      <c r="H4" s="4">
        <v>45.662972446993756</v>
      </c>
      <c r="I4" s="3">
        <v>45.22</v>
      </c>
      <c r="J4" s="4">
        <v>42.94478372021679</v>
      </c>
      <c r="K4" s="4">
        <v>42.512565789473683</v>
      </c>
      <c r="L4" s="3">
        <v>42.02</v>
      </c>
      <c r="M4" s="4">
        <v>43.328637758232773</v>
      </c>
      <c r="N4" s="4">
        <v>42.795309834549379</v>
      </c>
      <c r="O4" s="4">
        <v>42.794684453565928</v>
      </c>
      <c r="P4" s="4">
        <v>42.403171637939927</v>
      </c>
      <c r="Q4" s="4">
        <v>42.999896640826883</v>
      </c>
    </row>
    <row r="5" spans="1:17" s="3" customFormat="1" ht="16.5" x14ac:dyDescent="0.45">
      <c r="A5" s="4" t="s">
        <v>21</v>
      </c>
      <c r="B5" s="4">
        <v>1.909650655021834</v>
      </c>
      <c r="C5" s="4">
        <v>1.8172151369433409</v>
      </c>
      <c r="D5" s="4">
        <v>2.2933155299917831</v>
      </c>
      <c r="E5" s="3">
        <v>1.84</v>
      </c>
      <c r="F5" s="4">
        <v>2.0105239273927391</v>
      </c>
      <c r="G5" s="4">
        <v>2.0610700268539559</v>
      </c>
      <c r="H5" s="4">
        <v>2.2528413397521252</v>
      </c>
      <c r="I5" s="3">
        <v>2.16</v>
      </c>
      <c r="J5" s="4">
        <v>3.0110011248593924</v>
      </c>
      <c r="K5" s="4">
        <v>2.9702220394736845</v>
      </c>
      <c r="L5" s="3">
        <v>2.96</v>
      </c>
      <c r="M5" s="4">
        <v>2.9195561464512174</v>
      </c>
      <c r="N5" s="4">
        <v>2.9500071935052921</v>
      </c>
      <c r="O5" s="4">
        <v>2.9499640841457153</v>
      </c>
      <c r="P5" s="4">
        <v>3.0006533181958925</v>
      </c>
      <c r="Q5" s="4">
        <v>2.889560723514212</v>
      </c>
    </row>
    <row r="6" spans="1:17" s="3" customFormat="1" ht="16.5" x14ac:dyDescent="0.45">
      <c r="A6" s="4" t="s">
        <v>22</v>
      </c>
      <c r="B6" s="4">
        <v>16.853424828446663</v>
      </c>
      <c r="C6" s="4">
        <v>17.580025088856367</v>
      </c>
      <c r="D6" s="4">
        <v>15.679408381265407</v>
      </c>
      <c r="E6" s="3">
        <v>16.11</v>
      </c>
      <c r="F6" s="4">
        <v>16.276150990099008</v>
      </c>
      <c r="G6" s="4">
        <v>16.18546168147077</v>
      </c>
      <c r="H6" s="4">
        <v>15.375894704496568</v>
      </c>
      <c r="I6" s="3">
        <v>16</v>
      </c>
      <c r="J6" s="4">
        <v>14.375756212291645</v>
      </c>
      <c r="K6" s="4">
        <v>14.38638157894737</v>
      </c>
      <c r="L6" s="3">
        <v>14.3</v>
      </c>
      <c r="M6" s="4">
        <v>14.607883002659031</v>
      </c>
      <c r="N6" s="4">
        <v>14.547980680300071</v>
      </c>
      <c r="O6" s="4">
        <v>14.547768086198049</v>
      </c>
      <c r="P6" s="4">
        <v>14.285938693363608</v>
      </c>
      <c r="Q6" s="4">
        <v>14.821627906976746</v>
      </c>
    </row>
    <row r="7" spans="1:17" s="3" customFormat="1" ht="16.5" x14ac:dyDescent="0.45">
      <c r="A7" s="4" t="s">
        <v>23</v>
      </c>
      <c r="B7" s="4">
        <v>10.376778956123934</v>
      </c>
      <c r="C7" s="4">
        <v>9.8823834413547971</v>
      </c>
      <c r="D7" s="4">
        <v>10.951339359079704</v>
      </c>
      <c r="E7" s="3">
        <v>10.58</v>
      </c>
      <c r="F7" s="4">
        <v>11.406439768976897</v>
      </c>
      <c r="G7" s="4">
        <v>11.719809956620532</v>
      </c>
      <c r="H7" s="4">
        <v>10.819699887329715</v>
      </c>
      <c r="I7" s="3">
        <v>11.73</v>
      </c>
      <c r="J7" s="4">
        <v>12.996981286430104</v>
      </c>
      <c r="K7" s="4">
        <v>12.830550986842105</v>
      </c>
      <c r="L7" s="3">
        <v>12.65</v>
      </c>
      <c r="M7" s="4">
        <v>12.587428922069954</v>
      </c>
      <c r="N7" s="4">
        <v>12.658763744733326</v>
      </c>
      <c r="O7" s="4">
        <v>12.70909184197024</v>
      </c>
      <c r="P7" s="4">
        <v>12.851282898131902</v>
      </c>
      <c r="Q7" s="4">
        <v>12.32609819121447</v>
      </c>
    </row>
    <row r="8" spans="1:17" s="3" customFormat="1" ht="16.5" x14ac:dyDescent="0.45">
      <c r="A8" s="4" t="s">
        <v>24</v>
      </c>
      <c r="B8" s="4">
        <v>0.22228737783322938</v>
      </c>
      <c r="C8" s="4">
        <v>0.20418147606104955</v>
      </c>
      <c r="D8" s="4">
        <v>0.19195152013147082</v>
      </c>
      <c r="E8" s="3">
        <v>0.24</v>
      </c>
      <c r="F8" s="4">
        <v>0.22226897689768976</v>
      </c>
      <c r="G8" s="4">
        <v>0.22227225779797563</v>
      </c>
      <c r="H8" s="4">
        <v>0.19194612311789408</v>
      </c>
      <c r="I8" s="3">
        <v>0.22</v>
      </c>
      <c r="J8" s="4">
        <v>0.19262296758359751</v>
      </c>
      <c r="K8" s="4">
        <v>0.191953125</v>
      </c>
      <c r="L8" s="3">
        <v>0.19</v>
      </c>
      <c r="M8" s="4">
        <v>0.19194313765596238</v>
      </c>
      <c r="N8" s="4">
        <v>0.19195252286507039</v>
      </c>
      <c r="O8" s="4">
        <v>0.18184710107747562</v>
      </c>
      <c r="P8" s="4">
        <v>0.19196098668593251</v>
      </c>
      <c r="Q8" s="4">
        <v>0.18186046511627907</v>
      </c>
    </row>
    <row r="9" spans="1:17" s="3" customFormat="1" ht="16.5" x14ac:dyDescent="0.45">
      <c r="A9" s="4" t="s">
        <v>25</v>
      </c>
      <c r="B9" s="4">
        <v>5.7387627365356604</v>
      </c>
      <c r="C9" s="4">
        <v>5.8836295212209899</v>
      </c>
      <c r="D9" s="4">
        <v>7.2032333607230896</v>
      </c>
      <c r="E9" s="3">
        <v>7.14</v>
      </c>
      <c r="F9" s="4">
        <v>6.5264150165016499</v>
      </c>
      <c r="G9" s="4">
        <v>6.4153604627143199</v>
      </c>
      <c r="H9" s="4">
        <v>8.3547075693946535</v>
      </c>
      <c r="I9" s="3">
        <v>6.73</v>
      </c>
      <c r="J9" s="4">
        <v>9.3574210041926573</v>
      </c>
      <c r="K9" s="4">
        <v>9.2541611842105276</v>
      </c>
      <c r="L9" s="3">
        <v>9.6199999999999992</v>
      </c>
      <c r="M9" s="4">
        <v>8.9102024953978329</v>
      </c>
      <c r="N9" s="4">
        <v>9.2137210975233774</v>
      </c>
      <c r="O9" s="4">
        <v>9.1630733709594665</v>
      </c>
      <c r="P9" s="4">
        <v>10.4060883476106</v>
      </c>
      <c r="Q9" s="4">
        <v>8.9919896640826877</v>
      </c>
    </row>
    <row r="10" spans="1:17" s="3" customFormat="1" ht="16.5" x14ac:dyDescent="0.45">
      <c r="A10" s="4" t="s">
        <v>26</v>
      </c>
      <c r="B10" s="4">
        <v>6.8808047411104178</v>
      </c>
      <c r="C10" s="4">
        <v>7.2400794480451598</v>
      </c>
      <c r="D10" s="4">
        <v>8.1225801150369747</v>
      </c>
      <c r="E10" s="3">
        <v>8.2100000000000009</v>
      </c>
      <c r="F10" s="4">
        <v>7.4258044554455438</v>
      </c>
      <c r="G10" s="4">
        <v>7.355191076223921</v>
      </c>
      <c r="H10" s="4">
        <v>8.2233760114718848</v>
      </c>
      <c r="I10" s="3">
        <v>7.78</v>
      </c>
      <c r="J10" s="4">
        <v>9.4993537171489919</v>
      </c>
      <c r="K10" s="4">
        <v>9.4461143092105271</v>
      </c>
      <c r="L10" s="3">
        <v>9.92</v>
      </c>
      <c r="M10" s="4">
        <v>9.1829637962773578</v>
      </c>
      <c r="N10" s="4">
        <v>9.3248515054978931</v>
      </c>
      <c r="O10" s="4">
        <v>9.3146126218573624</v>
      </c>
      <c r="P10" s="4">
        <v>9.5273268655175958</v>
      </c>
      <c r="Q10" s="4">
        <v>9.0930232558139537</v>
      </c>
    </row>
    <row r="11" spans="1:17" s="3" customFormat="1" ht="16.5" x14ac:dyDescent="0.45">
      <c r="A11" s="4" t="s">
        <v>27</v>
      </c>
      <c r="B11" s="4">
        <v>5.6481201913079646</v>
      </c>
      <c r="C11" s="4">
        <v>5.8804265105582267</v>
      </c>
      <c r="D11" s="4">
        <v>4.5058093672966315</v>
      </c>
      <c r="E11" s="3">
        <v>4.53</v>
      </c>
      <c r="F11" s="4">
        <v>5.0717739273927389</v>
      </c>
      <c r="G11" s="4">
        <v>5.0314356537905391</v>
      </c>
      <c r="H11" s="4">
        <v>4.3238389839188773</v>
      </c>
      <c r="I11" s="3">
        <v>4.7699999999999996</v>
      </c>
      <c r="J11" s="4">
        <v>4.6026751201554346</v>
      </c>
      <c r="K11" s="4">
        <v>4.5260526315789482</v>
      </c>
      <c r="L11" s="3">
        <v>4.46</v>
      </c>
      <c r="M11" s="4">
        <v>4.8389875230108412</v>
      </c>
      <c r="N11" s="4">
        <v>4.4553190833418972</v>
      </c>
      <c r="O11" s="4">
        <v>4.4047408927655205</v>
      </c>
      <c r="P11" s="4">
        <v>3.8594261533698004</v>
      </c>
      <c r="Q11" s="4">
        <v>4.4454780361757118</v>
      </c>
    </row>
    <row r="12" spans="1:17" s="3" customFormat="1" ht="16.5" x14ac:dyDescent="0.45">
      <c r="A12" s="4" t="s">
        <v>28</v>
      </c>
      <c r="B12" s="4">
        <v>3.0817113745061344</v>
      </c>
      <c r="C12" s="4">
        <v>3.1341856575371105</v>
      </c>
      <c r="D12" s="4">
        <v>2.9701972062448645</v>
      </c>
      <c r="E12" s="3">
        <v>3.13</v>
      </c>
      <c r="F12" s="4">
        <v>3.0814562706270623</v>
      </c>
      <c r="G12" s="4">
        <v>3.1219148936170211</v>
      </c>
      <c r="H12" s="4">
        <v>2.7276554337806003</v>
      </c>
      <c r="I12" s="3">
        <v>3.6</v>
      </c>
      <c r="J12" s="4">
        <v>1.236842212905205</v>
      </c>
      <c r="K12" s="4">
        <v>1.2527467105263159</v>
      </c>
      <c r="L12" s="3">
        <v>0.94</v>
      </c>
      <c r="M12" s="4">
        <v>1.3233974227858458</v>
      </c>
      <c r="N12" s="4">
        <v>1.2729483095262561</v>
      </c>
      <c r="O12" s="4">
        <v>1.4850846587993842</v>
      </c>
      <c r="P12" s="4">
        <v>1.4447590050572814</v>
      </c>
      <c r="Q12" s="4">
        <v>1.111369509043928</v>
      </c>
    </row>
    <row r="13" spans="1:17" s="3" customFormat="1" ht="16.5" x14ac:dyDescent="0.45">
      <c r="A13" s="4" t="s">
        <v>29</v>
      </c>
      <c r="B13" s="4">
        <v>0.77800582241630278</v>
      </c>
      <c r="C13" s="4">
        <v>0.73505331381977834</v>
      </c>
      <c r="D13" s="4">
        <v>0.76780608052588328</v>
      </c>
      <c r="E13" s="3">
        <v>0.74</v>
      </c>
      <c r="F13" s="4">
        <v>0.77794141914191417</v>
      </c>
      <c r="G13" s="4">
        <v>0.78805618673827726</v>
      </c>
      <c r="H13" s="4">
        <v>0.69706749974393112</v>
      </c>
      <c r="I13" s="3">
        <v>0.77</v>
      </c>
      <c r="J13" s="4">
        <v>0.92256263421617746</v>
      </c>
      <c r="K13" s="4">
        <v>0.90925164473684217</v>
      </c>
      <c r="L13" s="3">
        <v>0.91</v>
      </c>
      <c r="M13" s="4">
        <v>0.88899979545919416</v>
      </c>
      <c r="N13" s="4">
        <v>0.89914602815743494</v>
      </c>
      <c r="O13" s="4">
        <v>0.89913288866085173</v>
      </c>
      <c r="P13" s="4">
        <v>0.91939209412736089</v>
      </c>
      <c r="Q13" s="4">
        <v>0.88909560723514225</v>
      </c>
    </row>
    <row r="14" spans="1:17" s="3" customFormat="1" ht="16.5" x14ac:dyDescent="0.45">
      <c r="A14" s="3" t="s">
        <v>30</v>
      </c>
      <c r="B14" s="3">
        <v>1.51</v>
      </c>
      <c r="C14" s="3">
        <v>0.82</v>
      </c>
      <c r="D14" s="3">
        <v>1.36</v>
      </c>
      <c r="E14" s="3">
        <v>1.43</v>
      </c>
      <c r="F14" s="3">
        <v>1.02</v>
      </c>
      <c r="G14" s="3">
        <v>1.1399999999999999</v>
      </c>
      <c r="H14" s="3">
        <v>1.22</v>
      </c>
      <c r="I14" s="3">
        <v>1.19</v>
      </c>
      <c r="J14" s="3">
        <v>1.1399999999999999</v>
      </c>
      <c r="K14" s="3">
        <v>1.54</v>
      </c>
      <c r="L14" s="3">
        <v>1.5</v>
      </c>
      <c r="M14" s="3">
        <v>1.17</v>
      </c>
      <c r="N14" s="3">
        <v>1.45</v>
      </c>
      <c r="O14" s="3">
        <v>1.6</v>
      </c>
      <c r="P14" s="3">
        <v>1.1299999999999999</v>
      </c>
      <c r="Q14" s="3">
        <v>1.73</v>
      </c>
    </row>
    <row r="15" spans="1:17" s="3" customFormat="1" ht="16.5" x14ac:dyDescent="0.45">
      <c r="A15" s="3" t="s">
        <v>31</v>
      </c>
      <c r="B15" s="4">
        <f>SUM(B4:B14)</f>
        <v>99.690000000000012</v>
      </c>
      <c r="C15" s="4">
        <f>SUM(C4:C14)</f>
        <v>99.980000000000032</v>
      </c>
      <c r="D15" s="4">
        <f>SUM(D4:D14)</f>
        <v>99.72</v>
      </c>
      <c r="E15" s="3">
        <f t="shared" ref="E15:Q15" si="0">SUM(E4:E14)</f>
        <v>99.570000000000007</v>
      </c>
      <c r="F15" s="4">
        <f t="shared" si="0"/>
        <v>99.979999999999976</v>
      </c>
      <c r="G15" s="4">
        <f t="shared" si="0"/>
        <v>99.96</v>
      </c>
      <c r="H15" s="4">
        <f t="shared" si="0"/>
        <v>99.85</v>
      </c>
      <c r="I15" s="3">
        <f t="shared" si="0"/>
        <v>100.16999999999999</v>
      </c>
      <c r="J15" s="4">
        <f t="shared" si="0"/>
        <v>100.28</v>
      </c>
      <c r="K15" s="4">
        <f t="shared" si="0"/>
        <v>99.820000000000007</v>
      </c>
      <c r="L15" s="3">
        <f t="shared" si="0"/>
        <v>99.47</v>
      </c>
      <c r="M15" s="4">
        <f t="shared" si="0"/>
        <v>99.950000000000017</v>
      </c>
      <c r="N15" s="4">
        <f t="shared" si="0"/>
        <v>99.759999999999977</v>
      </c>
      <c r="O15" s="4">
        <f t="shared" si="0"/>
        <v>100.04999999999998</v>
      </c>
      <c r="P15" s="4">
        <f t="shared" si="0"/>
        <v>100.01999999999988</v>
      </c>
      <c r="Q15" s="4">
        <f t="shared" si="0"/>
        <v>99.480000000000032</v>
      </c>
    </row>
    <row r="16" spans="1:17" s="3" customFormat="1" ht="16.5" x14ac:dyDescent="0.45">
      <c r="A16" s="3" t="s">
        <v>32</v>
      </c>
      <c r="B16" s="4">
        <f>B11+B12</f>
        <v>8.7298315658140986</v>
      </c>
      <c r="C16" s="4">
        <f t="shared" ref="C16:Q16" si="1">C11+C12</f>
        <v>9.0146121680953364</v>
      </c>
      <c r="D16" s="4">
        <f>D11+D12</f>
        <v>7.476006573541496</v>
      </c>
      <c r="E16" s="4">
        <f>E11+E12</f>
        <v>7.66</v>
      </c>
      <c r="F16" s="4">
        <f t="shared" si="1"/>
        <v>8.1532301980198021</v>
      </c>
      <c r="G16" s="4">
        <f t="shared" si="1"/>
        <v>8.1533505474075607</v>
      </c>
      <c r="H16" s="4">
        <f t="shared" si="1"/>
        <v>7.0514944176994776</v>
      </c>
      <c r="I16" s="4">
        <f t="shared" si="1"/>
        <v>8.3699999999999992</v>
      </c>
      <c r="J16" s="4">
        <f t="shared" si="1"/>
        <v>5.8395173330606394</v>
      </c>
      <c r="K16" s="4">
        <f t="shared" si="1"/>
        <v>5.7787993421052644</v>
      </c>
      <c r="L16" s="4">
        <f t="shared" si="1"/>
        <v>5.4</v>
      </c>
      <c r="M16" s="4">
        <f t="shared" si="1"/>
        <v>6.1623849457966866</v>
      </c>
      <c r="N16" s="4">
        <f t="shared" si="1"/>
        <v>5.7282673928681529</v>
      </c>
      <c r="O16" s="4">
        <f t="shared" si="1"/>
        <v>5.8898255515649049</v>
      </c>
      <c r="P16" s="4">
        <f t="shared" si="1"/>
        <v>5.3041851584270816</v>
      </c>
      <c r="Q16" s="4">
        <f t="shared" si="1"/>
        <v>5.5568475452196395</v>
      </c>
    </row>
    <row r="17" spans="1:17" s="3" customFormat="1" ht="16.5" x14ac:dyDescent="0.45">
      <c r="A17" s="5" t="s">
        <v>33</v>
      </c>
      <c r="B17" s="5">
        <f>B12/B11</f>
        <v>0.54561717352415029</v>
      </c>
      <c r="C17" s="5">
        <f t="shared" ref="C17:Q17" si="2">C12/C11</f>
        <v>0.53298611111111116</v>
      </c>
      <c r="D17" s="5">
        <f>D12/D11</f>
        <v>0.65919282511210753</v>
      </c>
      <c r="E17" s="5">
        <f>E12/E11</f>
        <v>0.69094922737306841</v>
      </c>
      <c r="F17" s="5">
        <f t="shared" si="2"/>
        <v>0.60756972111553786</v>
      </c>
      <c r="G17" s="5">
        <f t="shared" si="2"/>
        <v>0.62048192771084332</v>
      </c>
      <c r="H17" s="5">
        <f t="shared" si="2"/>
        <v>0.63084112149532712</v>
      </c>
      <c r="I17" s="5">
        <f t="shared" si="2"/>
        <v>0.75471698113207553</v>
      </c>
      <c r="J17" s="5">
        <f t="shared" si="2"/>
        <v>0.26872246696035246</v>
      </c>
      <c r="K17" s="5">
        <f t="shared" si="2"/>
        <v>0.27678571428571425</v>
      </c>
      <c r="L17" s="5">
        <f t="shared" si="2"/>
        <v>0.21076233183856502</v>
      </c>
      <c r="M17" s="5">
        <f t="shared" si="2"/>
        <v>0.27348643006263046</v>
      </c>
      <c r="N17" s="5">
        <f t="shared" si="2"/>
        <v>0.2857142857142857</v>
      </c>
      <c r="O17" s="5">
        <f t="shared" si="2"/>
        <v>0.33715596330275233</v>
      </c>
      <c r="P17" s="5">
        <f t="shared" si="2"/>
        <v>0.37434554973821993</v>
      </c>
      <c r="Q17" s="5">
        <f t="shared" si="2"/>
        <v>0.25</v>
      </c>
    </row>
    <row r="18" spans="1:17" s="3" customFormat="1" ht="16.5" x14ac:dyDescent="0.45">
      <c r="A18" s="5" t="s">
        <v>34</v>
      </c>
      <c r="B18" s="5">
        <f>B10/B6</f>
        <v>0.40827338129496399</v>
      </c>
      <c r="C18" s="5">
        <f t="shared" ref="C18:Q18" si="3">C10/C6</f>
        <v>0.41183555833685948</v>
      </c>
      <c r="D18" s="5">
        <f>D10/D6</f>
        <v>0.518041237113402</v>
      </c>
      <c r="E18" s="5">
        <f>E10/E6</f>
        <v>0.50962135319677226</v>
      </c>
      <c r="F18" s="5">
        <f t="shared" si="3"/>
        <v>0.45623836126629425</v>
      </c>
      <c r="G18" s="5">
        <f t="shared" si="3"/>
        <v>0.45443196004993763</v>
      </c>
      <c r="H18" s="5">
        <f t="shared" si="3"/>
        <v>0.53482260183968466</v>
      </c>
      <c r="I18" s="5">
        <f t="shared" si="3"/>
        <v>0.48625000000000002</v>
      </c>
      <c r="J18" s="5">
        <f t="shared" si="3"/>
        <v>0.66078984485190406</v>
      </c>
      <c r="K18" s="5">
        <f t="shared" si="3"/>
        <v>0.6566011235955056</v>
      </c>
      <c r="L18" s="5">
        <f t="shared" si="3"/>
        <v>0.69370629370629366</v>
      </c>
      <c r="M18" s="5">
        <f t="shared" si="3"/>
        <v>0.62863070539419086</v>
      </c>
      <c r="N18" s="5">
        <f t="shared" si="3"/>
        <v>0.64097222222222228</v>
      </c>
      <c r="O18" s="5">
        <f t="shared" si="3"/>
        <v>0.64027777777777783</v>
      </c>
      <c r="P18" s="5">
        <f t="shared" si="3"/>
        <v>0.66690240452616678</v>
      </c>
      <c r="Q18" s="5">
        <f t="shared" si="3"/>
        <v>0.61349693251533732</v>
      </c>
    </row>
    <row r="19" spans="1:17" s="3" customFormat="1" ht="16.5" x14ac:dyDescent="0.45">
      <c r="A19" s="5" t="s">
        <v>35</v>
      </c>
      <c r="B19" s="5">
        <f>B11/B5</f>
        <v>2.9576719576719581</v>
      </c>
      <c r="C19" s="5">
        <f t="shared" ref="C19:Q19" si="4">C11/C5</f>
        <v>3.2359550561797752</v>
      </c>
      <c r="D19" s="5">
        <f>D11/D5</f>
        <v>1.9647577092511015</v>
      </c>
      <c r="E19" s="5">
        <f>E11/E5</f>
        <v>2.4619565217391304</v>
      </c>
      <c r="F19" s="5">
        <f t="shared" si="4"/>
        <v>2.5226130653266332</v>
      </c>
      <c r="G19" s="5">
        <f t="shared" si="4"/>
        <v>2.4411764705882351</v>
      </c>
      <c r="H19" s="5">
        <f t="shared" si="4"/>
        <v>1.9192825112107625</v>
      </c>
      <c r="I19" s="5">
        <f t="shared" si="4"/>
        <v>2.208333333333333</v>
      </c>
      <c r="J19" s="5">
        <f t="shared" si="4"/>
        <v>1.5286195286195285</v>
      </c>
      <c r="K19" s="5">
        <f t="shared" si="4"/>
        <v>1.5238095238095239</v>
      </c>
      <c r="L19" s="5">
        <f t="shared" si="4"/>
        <v>1.5067567567567568</v>
      </c>
      <c r="M19" s="5">
        <f t="shared" si="4"/>
        <v>1.6574394463667819</v>
      </c>
      <c r="N19" s="5">
        <f t="shared" si="4"/>
        <v>1.5102739726027399</v>
      </c>
      <c r="O19" s="5">
        <f t="shared" si="4"/>
        <v>1.493150684931507</v>
      </c>
      <c r="P19" s="5">
        <f t="shared" si="4"/>
        <v>1.2861952861952859</v>
      </c>
      <c r="Q19" s="5">
        <f t="shared" si="4"/>
        <v>1.5384615384615388</v>
      </c>
    </row>
    <row r="20" spans="1:17" s="3" customFormat="1" ht="16.5" x14ac:dyDescent="0.45">
      <c r="A20" s="5" t="s">
        <v>36</v>
      </c>
      <c r="B20" s="5">
        <f>B7/B10-3*B9/B4</f>
        <v>1.1393438447605004</v>
      </c>
      <c r="C20" s="5">
        <f t="shared" ref="C20:Q20" si="5">C7/C10-3*C9/C4</f>
        <v>0.98782209967800649</v>
      </c>
      <c r="D20" s="5">
        <f>D7/D10-3*D9/D4</f>
        <v>0.87513329173640764</v>
      </c>
      <c r="E20" s="5">
        <f>E7/E10-3*E9/E4</f>
        <v>0.81914144329500527</v>
      </c>
      <c r="F20" s="5">
        <f t="shared" si="5"/>
        <v>1.1119052588182543</v>
      </c>
      <c r="G20" s="5">
        <f t="shared" si="5"/>
        <v>1.1742793893347239</v>
      </c>
      <c r="H20" s="5">
        <f t="shared" si="5"/>
        <v>0.76683101041508117</v>
      </c>
      <c r="I20" s="5">
        <f t="shared" si="5"/>
        <v>1.0612282255616359</v>
      </c>
      <c r="J20" s="5">
        <f t="shared" si="5"/>
        <v>0.71451365185133675</v>
      </c>
      <c r="K20" s="5">
        <f t="shared" si="5"/>
        <v>0.70524694495841866</v>
      </c>
      <c r="L20" s="5">
        <f t="shared" si="5"/>
        <v>0.58838581090417774</v>
      </c>
      <c r="M20" s="5">
        <f t="shared" si="5"/>
        <v>0.75381005109137633</v>
      </c>
      <c r="N20" s="5">
        <f t="shared" si="5"/>
        <v>0.71163744287472486</v>
      </c>
      <c r="O20" s="5">
        <f t="shared" si="5"/>
        <v>0.72207388790226923</v>
      </c>
      <c r="P20" s="5">
        <f t="shared" si="5"/>
        <v>0.61266176808799078</v>
      </c>
      <c r="Q20" s="5">
        <f t="shared" si="5"/>
        <v>0.72820593149540513</v>
      </c>
    </row>
    <row r="21" spans="1:17" s="3" customFormat="1" ht="16.5" x14ac:dyDescent="0.45">
      <c r="A21" s="5" t="s">
        <v>37</v>
      </c>
      <c r="B21" s="5">
        <f>(B9/40.31)/(B9/40.31+B7*0.8998/71.85)*100</f>
        <v>52.27934200433463</v>
      </c>
      <c r="C21" s="5">
        <f t="shared" ref="C21:P21" si="6">(C9/40.31)/(C9/40.31+C7*0.8998/71.85)*100</f>
        <v>54.115267372026295</v>
      </c>
      <c r="D21" s="5">
        <f>(D9/40.31)/(D9/40.31+D7*0.8998/71.85)*100</f>
        <v>56.577460610132256</v>
      </c>
      <c r="E21" s="5">
        <f>(E9/40.31)/(E9/40.31+E7*0.8998/71.85)*100</f>
        <v>57.207230538020873</v>
      </c>
      <c r="F21" s="5">
        <f t="shared" si="6"/>
        <v>53.127001086478224</v>
      </c>
      <c r="G21" s="5">
        <f t="shared" si="6"/>
        <v>52.023354849803717</v>
      </c>
      <c r="H21" s="5">
        <f t="shared" si="6"/>
        <v>60.46839665559515</v>
      </c>
      <c r="I21" s="5">
        <f t="shared" si="6"/>
        <v>53.195371148572931</v>
      </c>
      <c r="J21" s="5">
        <f t="shared" si="6"/>
        <v>58.78335107536725</v>
      </c>
      <c r="K21" s="5">
        <f t="shared" si="6"/>
        <v>58.826751778004308</v>
      </c>
      <c r="L21" s="5">
        <f t="shared" si="6"/>
        <v>60.102813524240439</v>
      </c>
      <c r="M21" s="5">
        <f t="shared" si="6"/>
        <v>58.371972046329986</v>
      </c>
      <c r="N21" s="5">
        <f t="shared" si="6"/>
        <v>59.046979781553297</v>
      </c>
      <c r="O21" s="5">
        <f t="shared" si="6"/>
        <v>58.8175433581129</v>
      </c>
      <c r="P21" s="5">
        <f t="shared" si="6"/>
        <v>61.597795318276596</v>
      </c>
      <c r="Q21" s="5">
        <f>(Q9/40.31)/(Q9/40.31+Q7*0.8998/71.85)*100</f>
        <v>59.10189171825543</v>
      </c>
    </row>
    <row r="22" spans="1:17" s="3" customFormat="1" ht="16.5" x14ac:dyDescent="0.45">
      <c r="A22" s="5" t="s">
        <v>38</v>
      </c>
      <c r="B22" s="5">
        <f>B7/B8</f>
        <v>46.681818181818173</v>
      </c>
      <c r="C22" s="5">
        <f t="shared" ref="C22:Q22" si="7">C7/C8</f>
        <v>48.399999999999991</v>
      </c>
      <c r="D22" s="5">
        <f>D7/D8</f>
        <v>57.05263157894737</v>
      </c>
      <c r="E22" s="5">
        <f>E7/E8</f>
        <v>44.083333333333336</v>
      </c>
      <c r="F22" s="5">
        <f t="shared" si="7"/>
        <v>51.31818181818182</v>
      </c>
      <c r="G22" s="5">
        <f t="shared" si="7"/>
        <v>52.72727272727272</v>
      </c>
      <c r="H22" s="5">
        <f t="shared" si="7"/>
        <v>56.368421052631589</v>
      </c>
      <c r="I22" s="5">
        <f t="shared" si="7"/>
        <v>53.31818181818182</v>
      </c>
      <c r="J22" s="5">
        <f t="shared" si="7"/>
        <v>67.473684210526315</v>
      </c>
      <c r="K22" s="5">
        <f t="shared" si="7"/>
        <v>66.84210526315789</v>
      </c>
      <c r="L22" s="5">
        <f t="shared" si="7"/>
        <v>66.578947368421055</v>
      </c>
      <c r="M22" s="5">
        <f t="shared" si="7"/>
        <v>65.578947368421055</v>
      </c>
      <c r="N22" s="5">
        <f t="shared" si="7"/>
        <v>65.94736842105263</v>
      </c>
      <c r="O22" s="5">
        <f t="shared" si="7"/>
        <v>69.888888888888886</v>
      </c>
      <c r="P22" s="5">
        <f t="shared" si="7"/>
        <v>66.94736842105263</v>
      </c>
      <c r="Q22" s="5">
        <f t="shared" si="7"/>
        <v>67.777777777777771</v>
      </c>
    </row>
    <row r="23" spans="1:17" s="3" customFormat="1" ht="16.5" x14ac:dyDescent="0.45">
      <c r="A23" s="5" t="s">
        <v>39</v>
      </c>
      <c r="B23" s="5">
        <f>B8*0.77446*10000</f>
        <v>1721.5268263672285</v>
      </c>
      <c r="C23" s="5">
        <f t="shared" ref="C23:Q23" si="8">C8*0.77446*10000</f>
        <v>1581.3038595024045</v>
      </c>
      <c r="D23" s="5">
        <f>D8*0.77446*10000</f>
        <v>1486.587742810189</v>
      </c>
      <c r="E23" s="5">
        <f>E8*0.77446*10000</f>
        <v>1858.704</v>
      </c>
      <c r="F23" s="5">
        <f t="shared" si="8"/>
        <v>1721.3843184818481</v>
      </c>
      <c r="G23" s="5">
        <f t="shared" si="8"/>
        <v>1721.4097277422022</v>
      </c>
      <c r="H23" s="5">
        <f t="shared" si="8"/>
        <v>1486.5459450988424</v>
      </c>
      <c r="I23" s="5">
        <f t="shared" si="8"/>
        <v>1703.8120000000001</v>
      </c>
      <c r="J23" s="5">
        <f t="shared" si="8"/>
        <v>1491.7878347479293</v>
      </c>
      <c r="K23" s="5">
        <f t="shared" si="8"/>
        <v>1486.6001718750001</v>
      </c>
      <c r="L23" s="5">
        <f t="shared" si="8"/>
        <v>1471.4740000000002</v>
      </c>
      <c r="M23" s="5">
        <f t="shared" si="8"/>
        <v>1486.5228238903662</v>
      </c>
      <c r="N23" s="5">
        <f t="shared" si="8"/>
        <v>1486.5955085808241</v>
      </c>
      <c r="O23" s="5">
        <f t="shared" si="8"/>
        <v>1408.3330590046178</v>
      </c>
      <c r="P23" s="5">
        <f t="shared" si="8"/>
        <v>1486.661057487873</v>
      </c>
      <c r="Q23" s="5">
        <f t="shared" si="8"/>
        <v>1408.436558139535</v>
      </c>
    </row>
    <row r="24" spans="1:17" s="3" customFormat="1" ht="16.5" x14ac:dyDescent="0.45">
      <c r="A24" s="5" t="s">
        <v>40</v>
      </c>
      <c r="B24" s="5">
        <f>(B6/102)/(B6/102+B10/56+B11/62+B12/94)*100</f>
        <v>40.105838391508513</v>
      </c>
      <c r="C24" s="5">
        <f t="shared" ref="C24:Q24" si="9">(C6/102)/(C6/102+C10/56+C11/62+C12/94)*100</f>
        <v>40.098146930013812</v>
      </c>
      <c r="D24" s="5">
        <f t="shared" si="9"/>
        <v>38.14025198541929</v>
      </c>
      <c r="E24" s="5">
        <f t="shared" si="9"/>
        <v>38.43686072754825</v>
      </c>
      <c r="F24" s="5">
        <f t="shared" si="9"/>
        <v>39.229739149553261</v>
      </c>
      <c r="G24" s="5">
        <f t="shared" si="9"/>
        <v>39.239813655292558</v>
      </c>
      <c r="H24" s="5">
        <f t="shared" si="9"/>
        <v>38.033354580611828</v>
      </c>
      <c r="I24" s="5">
        <f t="shared" si="9"/>
        <v>38.163827016298598</v>
      </c>
      <c r="J24" s="5">
        <f t="shared" si="9"/>
        <v>35.414896966983775</v>
      </c>
      <c r="K24" s="5">
        <f t="shared" si="9"/>
        <v>35.612275873432182</v>
      </c>
      <c r="L24" s="5">
        <f t="shared" si="9"/>
        <v>35.112712361132175</v>
      </c>
      <c r="M24" s="5">
        <f t="shared" si="9"/>
        <v>35.864342612176934</v>
      </c>
      <c r="N24" s="5">
        <f t="shared" si="9"/>
        <v>36.149858291177594</v>
      </c>
      <c r="O24" s="5">
        <f t="shared" si="9"/>
        <v>36.034610308682971</v>
      </c>
      <c r="P24" s="5">
        <f t="shared" si="9"/>
        <v>36.115384601177567</v>
      </c>
      <c r="Q24" s="5">
        <f t="shared" si="9"/>
        <v>37.143769374142302</v>
      </c>
    </row>
    <row r="25" spans="1:17" s="3" customFormat="1" ht="16.5" x14ac:dyDescent="0.45">
      <c r="A25" s="3" t="s">
        <v>41</v>
      </c>
      <c r="B25" s="4">
        <f>B5*0.5995*10000</f>
        <v>11448.355676855896</v>
      </c>
      <c r="C25" s="4">
        <f t="shared" ref="C25:Q25" si="10">C5*0.5995*10000</f>
        <v>10894.204745975328</v>
      </c>
      <c r="D25" s="4">
        <f t="shared" si="10"/>
        <v>13748.42660230074</v>
      </c>
      <c r="E25" s="4">
        <f t="shared" si="10"/>
        <v>11030.800000000001</v>
      </c>
      <c r="F25" s="4">
        <f t="shared" si="10"/>
        <v>12053.090944719472</v>
      </c>
      <c r="G25" s="4">
        <f t="shared" si="10"/>
        <v>12356.114810989468</v>
      </c>
      <c r="H25" s="4">
        <f t="shared" si="10"/>
        <v>13505.783831813991</v>
      </c>
      <c r="I25" s="4">
        <f t="shared" si="10"/>
        <v>12949.2</v>
      </c>
      <c r="J25" s="4">
        <f t="shared" si="10"/>
        <v>18050.951743532059</v>
      </c>
      <c r="K25" s="4">
        <f t="shared" si="10"/>
        <v>17806.48112664474</v>
      </c>
      <c r="L25" s="4">
        <f t="shared" si="10"/>
        <v>17745.2</v>
      </c>
      <c r="M25" s="4">
        <f t="shared" si="10"/>
        <v>17502.739097975049</v>
      </c>
      <c r="N25" s="4">
        <f t="shared" si="10"/>
        <v>17685.293125064229</v>
      </c>
      <c r="O25" s="4">
        <f t="shared" si="10"/>
        <v>17685.034684453563</v>
      </c>
      <c r="P25" s="4">
        <f t="shared" si="10"/>
        <v>17988.916642584376</v>
      </c>
      <c r="Q25" s="4">
        <f t="shared" si="10"/>
        <v>17322.916537467703</v>
      </c>
    </row>
    <row r="26" spans="1:17" s="3" customFormat="1" ht="16.5" x14ac:dyDescent="0.45">
      <c r="A26" s="3" t="s">
        <v>42</v>
      </c>
      <c r="B26" s="4">
        <f>B12*0.83013*10000</f>
        <v>25582.210633187773</v>
      </c>
      <c r="C26" s="4">
        <f t="shared" ref="C26:Q26" si="11">C12*0.83013*10000</f>
        <v>26017.815398912819</v>
      </c>
      <c r="D26" s="4">
        <f t="shared" si="11"/>
        <v>24656.498068200493</v>
      </c>
      <c r="E26" s="4">
        <f t="shared" si="11"/>
        <v>25983.069</v>
      </c>
      <c r="F26" s="4">
        <f t="shared" si="11"/>
        <v>25580.092939356433</v>
      </c>
      <c r="G26" s="4">
        <f t="shared" si="11"/>
        <v>25915.952106382978</v>
      </c>
      <c r="H26" s="4">
        <f t="shared" si="11"/>
        <v>22643.086052442901</v>
      </c>
      <c r="I26" s="4">
        <f t="shared" si="11"/>
        <v>29884.68</v>
      </c>
      <c r="J26" s="4">
        <f t="shared" si="11"/>
        <v>10267.39826198998</v>
      </c>
      <c r="K26" s="4">
        <f t="shared" si="11"/>
        <v>10399.426268092107</v>
      </c>
      <c r="L26" s="4">
        <f t="shared" si="11"/>
        <v>7803.2219999999998</v>
      </c>
      <c r="M26" s="4">
        <f t="shared" si="11"/>
        <v>10985.919025772142</v>
      </c>
      <c r="N26" s="4">
        <f t="shared" si="11"/>
        <v>10567.12580187031</v>
      </c>
      <c r="O26" s="4">
        <f t="shared" si="11"/>
        <v>12328.133278091329</v>
      </c>
      <c r="P26" s="4">
        <f t="shared" si="11"/>
        <v>11993.37792868201</v>
      </c>
      <c r="Q26" s="4">
        <f t="shared" si="11"/>
        <v>9225.8117054263603</v>
      </c>
    </row>
    <row r="27" spans="1:17" s="3" customFormat="1" ht="16.5" x14ac:dyDescent="0.45">
      <c r="A27" s="3" t="s">
        <v>43</v>
      </c>
      <c r="B27" s="4">
        <f>B13*0.43646*10000</f>
        <v>3395.6842125181952</v>
      </c>
      <c r="C27" s="4">
        <f t="shared" ref="C27:Q27" si="12">C13*0.43646*10000</f>
        <v>3208.2136934978043</v>
      </c>
      <c r="D27" s="4">
        <f t="shared" si="12"/>
        <v>3351.16641906327</v>
      </c>
      <c r="E27" s="4">
        <f t="shared" si="12"/>
        <v>3229.8040000000001</v>
      </c>
      <c r="F27" s="4">
        <f t="shared" si="12"/>
        <v>3395.4031179867989</v>
      </c>
      <c r="G27" s="4">
        <f t="shared" si="12"/>
        <v>3439.5500326378851</v>
      </c>
      <c r="H27" s="4">
        <f t="shared" si="12"/>
        <v>3042.4208093823618</v>
      </c>
      <c r="I27" s="4">
        <f t="shared" si="12"/>
        <v>3360.7420000000006</v>
      </c>
      <c r="J27" s="4">
        <f t="shared" si="12"/>
        <v>4026.6168732999281</v>
      </c>
      <c r="K27" s="4">
        <f t="shared" si="12"/>
        <v>3968.5197286184216</v>
      </c>
      <c r="L27" s="4">
        <f t="shared" si="12"/>
        <v>3971.7860000000005</v>
      </c>
      <c r="M27" s="4">
        <f t="shared" si="12"/>
        <v>3880.128507261199</v>
      </c>
      <c r="N27" s="4">
        <f t="shared" si="12"/>
        <v>3924.4127544959406</v>
      </c>
      <c r="O27" s="4">
        <f t="shared" si="12"/>
        <v>3924.3554058491536</v>
      </c>
      <c r="P27" s="4">
        <f t="shared" si="12"/>
        <v>4012.7787340282794</v>
      </c>
      <c r="Q27" s="4">
        <f t="shared" si="12"/>
        <v>3880.5466873385021</v>
      </c>
    </row>
    <row r="28" spans="1:17" s="3" customFormat="1" ht="16.5" x14ac:dyDescent="0.45">
      <c r="H28" s="4"/>
      <c r="I28" s="4"/>
    </row>
    <row r="29" spans="1:17" s="3" customFormat="1" ht="16.5" x14ac:dyDescent="0.45">
      <c r="A29" s="3" t="s">
        <v>44</v>
      </c>
      <c r="B29" s="3">
        <v>55.9</v>
      </c>
      <c r="C29" s="3">
        <v>39.1</v>
      </c>
      <c r="D29" s="3">
        <v>28.7</v>
      </c>
      <c r="E29" s="3">
        <v>78.2</v>
      </c>
      <c r="F29" s="3">
        <v>46.9</v>
      </c>
      <c r="G29" s="3">
        <v>43.7</v>
      </c>
      <c r="H29" s="3">
        <v>19.399999999999999</v>
      </c>
      <c r="I29" s="3">
        <v>40.299999999999997</v>
      </c>
      <c r="J29" s="3">
        <v>7</v>
      </c>
      <c r="K29" s="3">
        <v>7.5</v>
      </c>
      <c r="L29" s="3">
        <v>7.4</v>
      </c>
      <c r="M29" s="3">
        <v>8.1</v>
      </c>
      <c r="N29" s="3">
        <v>7.6</v>
      </c>
      <c r="O29" s="3">
        <v>7.7</v>
      </c>
      <c r="P29" s="3">
        <v>7.7</v>
      </c>
      <c r="Q29" s="3">
        <v>8.1999999999999993</v>
      </c>
    </row>
    <row r="30" spans="1:17" s="3" customFormat="1" ht="16.5" x14ac:dyDescent="0.45">
      <c r="A30" s="3" t="s">
        <v>45</v>
      </c>
      <c r="B30" s="3">
        <v>4.1500000000000004</v>
      </c>
      <c r="C30" s="3">
        <v>4.0999999999999996</v>
      </c>
      <c r="D30" s="3">
        <v>3.01</v>
      </c>
      <c r="E30" s="3">
        <v>3.66</v>
      </c>
      <c r="F30" s="3">
        <v>3.65</v>
      </c>
      <c r="G30" s="3">
        <v>3.43</v>
      </c>
      <c r="H30" s="3">
        <v>2.79</v>
      </c>
      <c r="I30" s="3">
        <v>3.65</v>
      </c>
      <c r="J30" s="3">
        <v>2.5299999999999998</v>
      </c>
      <c r="K30" s="3">
        <v>2.35</v>
      </c>
      <c r="L30" s="3">
        <v>2.5299999999999998</v>
      </c>
      <c r="M30" s="3">
        <v>2.84</v>
      </c>
      <c r="N30" s="3">
        <v>2.64</v>
      </c>
      <c r="O30" s="3">
        <v>2.63</v>
      </c>
      <c r="P30" s="3">
        <v>2.5</v>
      </c>
      <c r="Q30" s="3">
        <v>2.84</v>
      </c>
    </row>
    <row r="31" spans="1:17" s="3" customFormat="1" ht="16.5" x14ac:dyDescent="0.45">
      <c r="A31" s="3" t="s">
        <v>46</v>
      </c>
      <c r="B31" s="3">
        <v>11.6</v>
      </c>
      <c r="C31" s="3">
        <v>10</v>
      </c>
      <c r="D31" s="3">
        <v>18.600000000000001</v>
      </c>
      <c r="E31" s="3">
        <v>12.9</v>
      </c>
      <c r="F31" s="3">
        <v>14.1</v>
      </c>
      <c r="G31" s="3">
        <v>12.7</v>
      </c>
      <c r="H31" s="3">
        <v>19.600000000000001</v>
      </c>
      <c r="I31" s="3">
        <v>13.7</v>
      </c>
      <c r="J31" s="3">
        <v>20.9</v>
      </c>
      <c r="K31" s="3">
        <v>20.5</v>
      </c>
      <c r="L31" s="3">
        <v>20.100000000000001</v>
      </c>
      <c r="M31" s="3">
        <v>20</v>
      </c>
      <c r="N31" s="3">
        <v>20</v>
      </c>
      <c r="O31" s="3">
        <v>20</v>
      </c>
      <c r="P31" s="3">
        <v>20.9</v>
      </c>
      <c r="Q31" s="3">
        <v>19.7</v>
      </c>
    </row>
    <row r="32" spans="1:17" s="3" customFormat="1" ht="16.5" x14ac:dyDescent="0.45">
      <c r="A32" s="3" t="s">
        <v>47</v>
      </c>
      <c r="B32" s="3">
        <v>148</v>
      </c>
      <c r="C32" s="3">
        <v>139</v>
      </c>
      <c r="D32" s="3">
        <v>213</v>
      </c>
      <c r="E32" s="3">
        <v>146</v>
      </c>
      <c r="F32" s="3">
        <v>151</v>
      </c>
      <c r="G32" s="3">
        <v>161</v>
      </c>
      <c r="H32" s="3">
        <v>216</v>
      </c>
      <c r="I32" s="3">
        <v>163</v>
      </c>
      <c r="J32" s="3">
        <v>245</v>
      </c>
      <c r="K32" s="3">
        <v>241</v>
      </c>
      <c r="L32" s="3">
        <v>239</v>
      </c>
      <c r="M32" s="3">
        <v>219</v>
      </c>
      <c r="N32" s="3">
        <v>243</v>
      </c>
      <c r="O32" s="3">
        <v>239</v>
      </c>
      <c r="P32" s="3">
        <v>244</v>
      </c>
      <c r="Q32" s="3">
        <v>234</v>
      </c>
    </row>
    <row r="33" spans="1:17" s="3" customFormat="1" ht="16.5" x14ac:dyDescent="0.45">
      <c r="A33" s="3" t="s">
        <v>48</v>
      </c>
      <c r="B33" s="3">
        <v>86</v>
      </c>
      <c r="C33" s="3">
        <v>65</v>
      </c>
      <c r="D33" s="3">
        <v>209</v>
      </c>
      <c r="E33" s="3">
        <v>108</v>
      </c>
      <c r="F33" s="3">
        <v>99</v>
      </c>
      <c r="G33" s="3">
        <v>68</v>
      </c>
      <c r="H33" s="3">
        <v>312</v>
      </c>
      <c r="I33" s="3">
        <v>118</v>
      </c>
      <c r="J33" s="3">
        <v>193</v>
      </c>
      <c r="K33" s="3">
        <v>178</v>
      </c>
      <c r="L33" s="3">
        <v>198</v>
      </c>
      <c r="M33" s="3">
        <v>173</v>
      </c>
      <c r="N33" s="3">
        <v>202</v>
      </c>
      <c r="O33" s="3">
        <v>213</v>
      </c>
      <c r="P33" s="3">
        <v>176</v>
      </c>
      <c r="Q33" s="3">
        <v>224</v>
      </c>
    </row>
    <row r="34" spans="1:17" s="3" customFormat="1" ht="16.5" x14ac:dyDescent="0.45">
      <c r="A34" s="3" t="s">
        <v>49</v>
      </c>
      <c r="B34" s="3">
        <v>25.6</v>
      </c>
      <c r="C34" s="3">
        <v>22.3</v>
      </c>
      <c r="D34" s="3">
        <v>34.6</v>
      </c>
      <c r="E34" s="3">
        <v>29.5</v>
      </c>
      <c r="F34" s="3">
        <v>30.5</v>
      </c>
      <c r="G34" s="3">
        <v>29.6</v>
      </c>
      <c r="H34" s="3">
        <v>37.799999999999997</v>
      </c>
      <c r="I34" s="3">
        <v>31.9</v>
      </c>
      <c r="J34" s="3">
        <v>46.3</v>
      </c>
      <c r="K34" s="3">
        <v>45.5</v>
      </c>
      <c r="L34" s="3">
        <v>43.9</v>
      </c>
      <c r="M34" s="3">
        <v>44</v>
      </c>
      <c r="N34" s="3">
        <v>44.7</v>
      </c>
      <c r="O34" s="3">
        <v>45.5</v>
      </c>
      <c r="P34" s="3">
        <v>45.6</v>
      </c>
      <c r="Q34" s="3">
        <v>43.7</v>
      </c>
    </row>
    <row r="35" spans="1:17" s="3" customFormat="1" ht="16.5" x14ac:dyDescent="0.45">
      <c r="A35" s="3" t="s">
        <v>50</v>
      </c>
      <c r="B35" s="3">
        <v>47.4</v>
      </c>
      <c r="C35" s="3">
        <v>36.799999999999997</v>
      </c>
      <c r="D35" s="3">
        <v>105</v>
      </c>
      <c r="E35" s="3">
        <v>73.2</v>
      </c>
      <c r="F35" s="3">
        <v>65.400000000000006</v>
      </c>
      <c r="G35" s="3">
        <v>57.3</v>
      </c>
      <c r="H35" s="3">
        <v>156.5</v>
      </c>
      <c r="I35" s="3">
        <v>64.5</v>
      </c>
      <c r="J35" s="3">
        <v>138</v>
      </c>
      <c r="K35" s="3">
        <v>137</v>
      </c>
      <c r="L35" s="3">
        <v>133</v>
      </c>
      <c r="M35" s="3">
        <v>132.5</v>
      </c>
      <c r="N35" s="3">
        <v>134</v>
      </c>
      <c r="O35" s="3">
        <v>138</v>
      </c>
      <c r="P35" s="3">
        <v>136</v>
      </c>
      <c r="Q35" s="3">
        <v>132.5</v>
      </c>
    </row>
    <row r="36" spans="1:17" s="3" customFormat="1" ht="16.5" x14ac:dyDescent="0.45">
      <c r="A36" s="3" t="s">
        <v>51</v>
      </c>
      <c r="B36" s="3">
        <v>27.8</v>
      </c>
      <c r="C36" s="3">
        <v>27.4</v>
      </c>
      <c r="D36" s="3">
        <v>37.799999999999997</v>
      </c>
      <c r="E36" s="3">
        <v>34.9</v>
      </c>
      <c r="F36" s="3">
        <v>30.3</v>
      </c>
      <c r="G36" s="3">
        <v>27.6</v>
      </c>
      <c r="H36" s="3">
        <v>39.700000000000003</v>
      </c>
      <c r="I36" s="3">
        <v>28.4</v>
      </c>
      <c r="J36" s="3">
        <v>50.1</v>
      </c>
      <c r="K36" s="3">
        <v>51.6</v>
      </c>
      <c r="L36" s="3">
        <v>51.4</v>
      </c>
      <c r="M36" s="3">
        <v>49.2</v>
      </c>
      <c r="N36" s="3">
        <v>48</v>
      </c>
      <c r="O36" s="3">
        <v>51.9</v>
      </c>
      <c r="P36" s="3">
        <v>47.6</v>
      </c>
      <c r="Q36" s="3">
        <v>55.3</v>
      </c>
    </row>
    <row r="37" spans="1:17" s="3" customFormat="1" ht="16.5" x14ac:dyDescent="0.45">
      <c r="A37" s="3" t="s">
        <v>52</v>
      </c>
      <c r="B37" s="3">
        <v>104</v>
      </c>
      <c r="C37" s="3">
        <v>99</v>
      </c>
      <c r="D37" s="3">
        <v>93</v>
      </c>
      <c r="E37" s="3">
        <v>144</v>
      </c>
      <c r="F37" s="3">
        <v>106</v>
      </c>
      <c r="G37" s="3">
        <v>104</v>
      </c>
      <c r="H37" s="3">
        <v>86</v>
      </c>
      <c r="I37" s="3">
        <v>103</v>
      </c>
      <c r="J37" s="3">
        <v>89</v>
      </c>
      <c r="K37" s="3">
        <v>91</v>
      </c>
      <c r="L37" s="3">
        <v>89</v>
      </c>
      <c r="M37" s="3">
        <v>89</v>
      </c>
      <c r="N37" s="3">
        <v>88</v>
      </c>
      <c r="O37" s="3">
        <v>90</v>
      </c>
      <c r="P37" s="3">
        <v>91</v>
      </c>
      <c r="Q37" s="3">
        <v>92</v>
      </c>
    </row>
    <row r="38" spans="1:17" s="3" customFormat="1" ht="16.5" x14ac:dyDescent="0.45">
      <c r="A38" s="3" t="s">
        <v>53</v>
      </c>
      <c r="B38" s="3">
        <v>23.8</v>
      </c>
      <c r="C38" s="3">
        <v>25</v>
      </c>
      <c r="D38" s="3">
        <v>22.4</v>
      </c>
      <c r="E38" s="3">
        <v>23.5</v>
      </c>
      <c r="F38" s="3">
        <v>23.2</v>
      </c>
      <c r="G38" s="3">
        <v>24.4</v>
      </c>
      <c r="H38" s="3">
        <v>22.2</v>
      </c>
      <c r="I38" s="3">
        <v>24.3</v>
      </c>
      <c r="J38" s="3">
        <v>23.3</v>
      </c>
      <c r="K38" s="3">
        <v>23.8</v>
      </c>
      <c r="L38" s="3">
        <v>23.1</v>
      </c>
      <c r="M38" s="3">
        <v>21.6</v>
      </c>
      <c r="N38" s="3">
        <v>23.6</v>
      </c>
      <c r="O38" s="3">
        <v>23.3</v>
      </c>
      <c r="P38" s="3">
        <v>23.3</v>
      </c>
      <c r="Q38" s="3">
        <v>23.7</v>
      </c>
    </row>
    <row r="39" spans="1:17" s="3" customFormat="1" ht="16.5" x14ac:dyDescent="0.45">
      <c r="A39" s="3" t="s">
        <v>54</v>
      </c>
      <c r="B39" s="3">
        <v>51</v>
      </c>
      <c r="C39" s="3">
        <v>52.3</v>
      </c>
      <c r="D39" s="3">
        <v>48.6</v>
      </c>
      <c r="E39" s="3">
        <v>54.5</v>
      </c>
      <c r="F39" s="3">
        <v>46.5</v>
      </c>
      <c r="G39" s="3">
        <v>51.3</v>
      </c>
      <c r="H39" s="3">
        <v>44.7</v>
      </c>
      <c r="I39" s="3">
        <v>60.4</v>
      </c>
      <c r="J39" s="3">
        <v>19.3</v>
      </c>
      <c r="K39" s="3">
        <v>20.8</v>
      </c>
      <c r="L39" s="3">
        <v>11.9</v>
      </c>
      <c r="M39" s="3">
        <v>18</v>
      </c>
      <c r="N39" s="3">
        <v>18</v>
      </c>
      <c r="O39" s="3">
        <v>24.9</v>
      </c>
      <c r="P39" s="3">
        <v>27.5</v>
      </c>
      <c r="Q39" s="3">
        <v>16.5</v>
      </c>
    </row>
    <row r="40" spans="1:17" s="3" customFormat="1" ht="16.5" x14ac:dyDescent="0.45">
      <c r="A40" s="3" t="s">
        <v>55</v>
      </c>
      <c r="B40" s="3">
        <v>1215</v>
      </c>
      <c r="C40" s="3">
        <v>1370</v>
      </c>
      <c r="D40" s="3">
        <v>1190</v>
      </c>
      <c r="E40" s="3">
        <v>1120</v>
      </c>
      <c r="F40" s="3">
        <v>1513</v>
      </c>
      <c r="G40" s="3">
        <v>1460</v>
      </c>
      <c r="H40" s="3">
        <v>1050</v>
      </c>
      <c r="I40" s="3">
        <v>1285</v>
      </c>
      <c r="J40" s="3">
        <v>934</v>
      </c>
      <c r="K40" s="3">
        <v>976</v>
      </c>
      <c r="L40" s="3">
        <v>977</v>
      </c>
      <c r="M40" s="3">
        <v>1025</v>
      </c>
      <c r="N40" s="3">
        <v>1035</v>
      </c>
      <c r="O40" s="3">
        <v>918</v>
      </c>
      <c r="P40" s="3">
        <v>963</v>
      </c>
      <c r="Q40" s="3">
        <v>1002</v>
      </c>
    </row>
    <row r="41" spans="1:17" s="3" customFormat="1" ht="16.5" x14ac:dyDescent="0.45">
      <c r="A41" s="3" t="s">
        <v>56</v>
      </c>
      <c r="B41" s="3">
        <v>30.1</v>
      </c>
      <c r="C41" s="3">
        <v>29.5</v>
      </c>
      <c r="D41" s="3">
        <v>26.2</v>
      </c>
      <c r="E41" s="3">
        <v>27.7</v>
      </c>
      <c r="F41" s="3">
        <v>29.1</v>
      </c>
      <c r="G41" s="3">
        <v>31.3</v>
      </c>
      <c r="H41" s="3">
        <v>25.3</v>
      </c>
      <c r="I41" s="3">
        <v>28.5</v>
      </c>
      <c r="J41" s="3">
        <v>26.9</v>
      </c>
      <c r="K41" s="3">
        <v>26.7</v>
      </c>
      <c r="L41" s="3">
        <v>26.8</v>
      </c>
      <c r="M41" s="3">
        <v>25.5</v>
      </c>
      <c r="N41" s="3">
        <v>27.1</v>
      </c>
      <c r="O41" s="3">
        <v>26.3</v>
      </c>
      <c r="P41" s="3">
        <v>26.4</v>
      </c>
      <c r="Q41" s="3">
        <v>26.5</v>
      </c>
    </row>
    <row r="42" spans="1:17" s="3" customFormat="1" ht="16.5" x14ac:dyDescent="0.45">
      <c r="A42" s="3" t="s">
        <v>57</v>
      </c>
      <c r="B42" s="3">
        <v>441</v>
      </c>
      <c r="C42" s="3">
        <v>464</v>
      </c>
      <c r="D42" s="3">
        <v>335</v>
      </c>
      <c r="E42" s="3">
        <v>415</v>
      </c>
      <c r="F42" s="3">
        <v>394</v>
      </c>
      <c r="G42" s="3">
        <v>420</v>
      </c>
      <c r="H42" s="3">
        <v>317</v>
      </c>
      <c r="I42" s="3">
        <v>420</v>
      </c>
      <c r="J42" s="3">
        <v>297</v>
      </c>
      <c r="K42" s="3">
        <v>299</v>
      </c>
      <c r="L42" s="3">
        <v>299</v>
      </c>
      <c r="M42" s="3">
        <v>279</v>
      </c>
      <c r="N42" s="3">
        <v>304</v>
      </c>
      <c r="O42" s="3">
        <v>298</v>
      </c>
      <c r="P42" s="3">
        <v>298</v>
      </c>
      <c r="Q42" s="3">
        <v>299</v>
      </c>
    </row>
    <row r="43" spans="1:17" s="3" customFormat="1" ht="16.5" x14ac:dyDescent="0.45">
      <c r="A43" s="3" t="s">
        <v>58</v>
      </c>
      <c r="B43" s="3">
        <v>134</v>
      </c>
      <c r="C43" s="3">
        <v>142.5</v>
      </c>
      <c r="D43" s="3">
        <v>103.5</v>
      </c>
      <c r="E43" s="3">
        <v>128</v>
      </c>
      <c r="F43" s="3">
        <v>126.5</v>
      </c>
      <c r="G43" s="3">
        <v>136</v>
      </c>
      <c r="H43" s="3">
        <v>97.8</v>
      </c>
      <c r="I43" s="3">
        <v>130.5</v>
      </c>
      <c r="J43" s="3">
        <v>88</v>
      </c>
      <c r="K43" s="3">
        <v>90.3</v>
      </c>
      <c r="L43" s="3">
        <v>90</v>
      </c>
      <c r="M43" s="3">
        <v>100.8</v>
      </c>
      <c r="N43" s="3">
        <v>95</v>
      </c>
      <c r="O43" s="3">
        <v>92.6</v>
      </c>
      <c r="P43" s="3">
        <v>84</v>
      </c>
      <c r="Q43" s="3">
        <v>99.6</v>
      </c>
    </row>
    <row r="44" spans="1:17" s="3" customFormat="1" ht="16.5" x14ac:dyDescent="0.45">
      <c r="A44" s="3" t="s">
        <v>59</v>
      </c>
      <c r="B44" s="3">
        <v>2.8</v>
      </c>
      <c r="C44" s="3">
        <v>2.7</v>
      </c>
      <c r="D44" s="3">
        <v>2.2000000000000002</v>
      </c>
      <c r="E44" s="3">
        <v>2.4</v>
      </c>
      <c r="F44" s="3">
        <v>2.6</v>
      </c>
      <c r="G44" s="3">
        <v>2.6</v>
      </c>
      <c r="H44" s="3">
        <v>2.2000000000000002</v>
      </c>
      <c r="I44" s="3">
        <v>2.6</v>
      </c>
      <c r="J44" s="3">
        <v>2.4</v>
      </c>
      <c r="K44" s="3">
        <v>2.4</v>
      </c>
      <c r="L44" s="3">
        <v>2.4</v>
      </c>
      <c r="M44" s="3">
        <v>2.4</v>
      </c>
      <c r="N44" s="3">
        <v>2.5</v>
      </c>
      <c r="O44" s="3">
        <v>2.4</v>
      </c>
      <c r="P44" s="3">
        <v>2.4</v>
      </c>
      <c r="Q44" s="3">
        <v>2.5</v>
      </c>
    </row>
    <row r="45" spans="1:17" s="3" customFormat="1" ht="16.5" x14ac:dyDescent="0.45">
      <c r="A45" s="3" t="s">
        <v>60</v>
      </c>
      <c r="B45" s="3">
        <v>4.96</v>
      </c>
      <c r="C45" s="3">
        <v>5.57</v>
      </c>
      <c r="D45" s="3">
        <v>3.63</v>
      </c>
      <c r="E45" s="3">
        <v>3.84</v>
      </c>
      <c r="F45" s="3">
        <v>4.16</v>
      </c>
      <c r="G45" s="3">
        <v>4.6100000000000003</v>
      </c>
      <c r="H45" s="3">
        <v>3.03</v>
      </c>
      <c r="I45" s="3">
        <v>4.6399999999999997</v>
      </c>
      <c r="J45" s="3">
        <v>0.33</v>
      </c>
      <c r="K45" s="3">
        <v>0.33</v>
      </c>
      <c r="L45" s="3">
        <v>0.35</v>
      </c>
      <c r="M45" s="3">
        <v>0.39</v>
      </c>
      <c r="N45" s="3">
        <v>0.34</v>
      </c>
      <c r="O45" s="3">
        <v>0.32</v>
      </c>
      <c r="P45" s="3">
        <v>0.39</v>
      </c>
      <c r="Q45" s="3">
        <v>0.38</v>
      </c>
    </row>
    <row r="46" spans="1:17" s="3" customFormat="1" ht="16.5" x14ac:dyDescent="0.45">
      <c r="A46" s="3" t="s">
        <v>61</v>
      </c>
      <c r="B46" s="3">
        <v>577</v>
      </c>
      <c r="C46" s="3">
        <v>664</v>
      </c>
      <c r="D46" s="3">
        <v>555</v>
      </c>
      <c r="E46" s="3">
        <v>1085</v>
      </c>
      <c r="F46" s="3">
        <v>591</v>
      </c>
      <c r="G46" s="3">
        <v>590</v>
      </c>
      <c r="H46" s="3">
        <v>542</v>
      </c>
      <c r="I46" s="3">
        <v>710</v>
      </c>
      <c r="J46" s="3">
        <v>347</v>
      </c>
      <c r="K46" s="3">
        <v>352</v>
      </c>
      <c r="L46" s="3">
        <v>337</v>
      </c>
      <c r="M46" s="3">
        <v>337</v>
      </c>
      <c r="N46" s="3">
        <v>360</v>
      </c>
      <c r="O46" s="3">
        <v>363</v>
      </c>
      <c r="P46" s="3">
        <v>363</v>
      </c>
      <c r="Q46" s="3">
        <v>376</v>
      </c>
    </row>
    <row r="47" spans="1:17" s="3" customFormat="1" ht="16.5" x14ac:dyDescent="0.45">
      <c r="A47" s="3" t="s">
        <v>62</v>
      </c>
      <c r="B47" s="3">
        <v>67.099999999999994</v>
      </c>
      <c r="C47" s="3">
        <v>68.2</v>
      </c>
      <c r="D47" s="3">
        <v>50.1</v>
      </c>
      <c r="E47" s="3">
        <v>62.6</v>
      </c>
      <c r="F47" s="3">
        <v>64.900000000000006</v>
      </c>
      <c r="G47" s="3">
        <v>67.8</v>
      </c>
      <c r="H47" s="3">
        <v>45.5</v>
      </c>
      <c r="I47" s="3">
        <v>63.3</v>
      </c>
      <c r="J47" s="3">
        <v>48.3</v>
      </c>
      <c r="K47" s="3">
        <v>48.9</v>
      </c>
      <c r="L47" s="3">
        <v>48.1</v>
      </c>
      <c r="M47" s="3">
        <v>46.9</v>
      </c>
      <c r="N47" s="3">
        <v>49.2</v>
      </c>
      <c r="O47" s="3">
        <v>47.5</v>
      </c>
      <c r="P47" s="3">
        <v>48.1</v>
      </c>
      <c r="Q47" s="3">
        <v>49.6</v>
      </c>
    </row>
    <row r="48" spans="1:17" s="3" customFormat="1" ht="16.5" x14ac:dyDescent="0.45">
      <c r="A48" s="3" t="s">
        <v>63</v>
      </c>
      <c r="B48" s="3">
        <v>121.5</v>
      </c>
      <c r="C48" s="3">
        <v>122</v>
      </c>
      <c r="D48" s="3">
        <v>94.7</v>
      </c>
      <c r="E48" s="3">
        <v>113.8</v>
      </c>
      <c r="F48" s="3">
        <v>120</v>
      </c>
      <c r="G48" s="3">
        <v>126</v>
      </c>
      <c r="H48" s="3">
        <v>86</v>
      </c>
      <c r="I48" s="3">
        <v>115.8</v>
      </c>
      <c r="J48" s="3">
        <v>93.5</v>
      </c>
      <c r="K48" s="3">
        <v>94.1</v>
      </c>
      <c r="L48" s="3">
        <v>93.9</v>
      </c>
      <c r="M48" s="3">
        <v>90.6</v>
      </c>
      <c r="N48" s="3">
        <v>95.3</v>
      </c>
      <c r="O48" s="3">
        <v>91.8</v>
      </c>
      <c r="P48" s="3">
        <v>93.8</v>
      </c>
      <c r="Q48" s="3">
        <v>95.8</v>
      </c>
    </row>
    <row r="49" spans="1:17" s="3" customFormat="1" ht="16.5" x14ac:dyDescent="0.45">
      <c r="A49" s="3" t="s">
        <v>64</v>
      </c>
      <c r="B49" s="3">
        <v>12.6</v>
      </c>
      <c r="C49" s="3">
        <v>12.2</v>
      </c>
      <c r="D49" s="3">
        <v>10.1</v>
      </c>
      <c r="E49" s="3">
        <v>11.75</v>
      </c>
      <c r="F49" s="3">
        <v>12.38</v>
      </c>
      <c r="G49" s="3">
        <v>12.85</v>
      </c>
      <c r="H49" s="3">
        <v>9.2799999999999994</v>
      </c>
      <c r="I49" s="3">
        <v>11.93</v>
      </c>
      <c r="J49" s="3">
        <v>10.19</v>
      </c>
      <c r="K49" s="3">
        <v>10.25</v>
      </c>
      <c r="L49" s="3">
        <v>10.199999999999999</v>
      </c>
      <c r="M49" s="3">
        <v>9.81</v>
      </c>
      <c r="N49" s="3">
        <v>10.25</v>
      </c>
      <c r="O49" s="3">
        <v>10.039999999999999</v>
      </c>
      <c r="P49" s="3">
        <v>10.199999999999999</v>
      </c>
      <c r="Q49" s="3">
        <v>10.25</v>
      </c>
    </row>
    <row r="50" spans="1:17" s="3" customFormat="1" ht="16.5" x14ac:dyDescent="0.45">
      <c r="A50" s="3" t="s">
        <v>65</v>
      </c>
      <c r="B50" s="3">
        <v>43.5</v>
      </c>
      <c r="C50" s="3">
        <v>42.3</v>
      </c>
      <c r="D50" s="3">
        <v>36.200000000000003</v>
      </c>
      <c r="E50" s="3">
        <v>40.5</v>
      </c>
      <c r="F50" s="3">
        <v>43.6</v>
      </c>
      <c r="G50" s="3">
        <v>43.9</v>
      </c>
      <c r="H50" s="3">
        <v>32.799999999999997</v>
      </c>
      <c r="I50" s="3">
        <v>41.4</v>
      </c>
      <c r="J50" s="3">
        <v>38.200000000000003</v>
      </c>
      <c r="K50" s="3">
        <v>38.1</v>
      </c>
      <c r="L50" s="3">
        <v>36.799999999999997</v>
      </c>
      <c r="M50" s="3">
        <v>39.200000000000003</v>
      </c>
      <c r="N50" s="3">
        <v>38.200000000000003</v>
      </c>
      <c r="O50" s="3">
        <v>37.200000000000003</v>
      </c>
      <c r="P50" s="3">
        <v>37.799999999999997</v>
      </c>
      <c r="Q50" s="3">
        <v>40.299999999999997</v>
      </c>
    </row>
    <row r="51" spans="1:17" s="3" customFormat="1" ht="16.5" x14ac:dyDescent="0.45">
      <c r="A51" s="3" t="s">
        <v>66</v>
      </c>
      <c r="B51" s="3">
        <v>8.1300000000000008</v>
      </c>
      <c r="C51" s="3">
        <v>8.0299999999999994</v>
      </c>
      <c r="D51" s="3">
        <v>7.43</v>
      </c>
      <c r="E51" s="3">
        <v>7.81</v>
      </c>
      <c r="F51" s="3">
        <v>8.5</v>
      </c>
      <c r="G51" s="3">
        <v>8.57</v>
      </c>
      <c r="H51" s="3">
        <v>6.98</v>
      </c>
      <c r="I51" s="3">
        <v>8.06</v>
      </c>
      <c r="J51" s="3">
        <v>8.23</v>
      </c>
      <c r="K51" s="3">
        <v>8.2899999999999991</v>
      </c>
      <c r="L51" s="3">
        <v>8.1300000000000008</v>
      </c>
      <c r="M51" s="3">
        <v>8.69</v>
      </c>
      <c r="N51" s="3">
        <v>8.2799999999999994</v>
      </c>
      <c r="O51" s="3">
        <v>8.18</v>
      </c>
      <c r="P51" s="3">
        <v>8.14</v>
      </c>
      <c r="Q51" s="3">
        <v>8.18</v>
      </c>
    </row>
    <row r="52" spans="1:17" s="3" customFormat="1" ht="16.5" x14ac:dyDescent="0.45">
      <c r="A52" s="3" t="s">
        <v>67</v>
      </c>
      <c r="B52" s="3">
        <v>2.74</v>
      </c>
      <c r="C52" s="3">
        <v>2.69</v>
      </c>
      <c r="D52" s="3">
        <v>2.4700000000000002</v>
      </c>
      <c r="E52" s="3">
        <v>2.48</v>
      </c>
      <c r="F52" s="3">
        <v>2.88</v>
      </c>
      <c r="G52" s="3">
        <v>2.89</v>
      </c>
      <c r="H52" s="3">
        <v>2.35</v>
      </c>
      <c r="I52" s="3">
        <v>2.66</v>
      </c>
      <c r="J52" s="3">
        <v>2.79</v>
      </c>
      <c r="K52" s="3">
        <v>2.86</v>
      </c>
      <c r="L52" s="3">
        <v>2.91</v>
      </c>
      <c r="M52" s="3">
        <v>2.5499999999999998</v>
      </c>
      <c r="N52" s="3">
        <v>2.8</v>
      </c>
      <c r="O52" s="3">
        <v>2.78</v>
      </c>
      <c r="P52" s="3">
        <v>2.84</v>
      </c>
      <c r="Q52" s="3">
        <v>2.97</v>
      </c>
    </row>
    <row r="53" spans="1:17" s="3" customFormat="1" ht="16.5" x14ac:dyDescent="0.45">
      <c r="A53" s="3" t="s">
        <v>68</v>
      </c>
      <c r="B53" s="3">
        <v>7.13</v>
      </c>
      <c r="C53" s="3">
        <v>6.89</v>
      </c>
      <c r="D53" s="3">
        <v>6.44</v>
      </c>
      <c r="E53" s="3">
        <v>6.57</v>
      </c>
      <c r="F53" s="3">
        <v>7.12</v>
      </c>
      <c r="G53" s="3">
        <v>7.79</v>
      </c>
      <c r="H53" s="3">
        <v>6.04</v>
      </c>
      <c r="I53" s="3">
        <v>7.26</v>
      </c>
      <c r="J53" s="3">
        <v>7.59</v>
      </c>
      <c r="K53" s="3">
        <v>7.78</v>
      </c>
      <c r="L53" s="3">
        <v>7.49</v>
      </c>
      <c r="M53" s="3">
        <v>6.69</v>
      </c>
      <c r="N53" s="3">
        <v>7.91</v>
      </c>
      <c r="O53" s="3">
        <v>7.43</v>
      </c>
      <c r="P53" s="3">
        <v>7.51</v>
      </c>
      <c r="Q53" s="3">
        <v>7.58</v>
      </c>
    </row>
    <row r="54" spans="1:17" s="3" customFormat="1" ht="16.5" x14ac:dyDescent="0.45">
      <c r="A54" s="3" t="s">
        <v>69</v>
      </c>
      <c r="B54" s="3">
        <v>1.03</v>
      </c>
      <c r="C54" s="3">
        <v>1</v>
      </c>
      <c r="D54" s="3">
        <v>0.96</v>
      </c>
      <c r="E54" s="3">
        <v>0.95</v>
      </c>
      <c r="F54" s="3">
        <v>1.06</v>
      </c>
      <c r="G54" s="3">
        <v>1.1000000000000001</v>
      </c>
      <c r="H54" s="3">
        <v>0.92</v>
      </c>
      <c r="I54" s="3">
        <v>1.04</v>
      </c>
      <c r="J54" s="3">
        <v>1.1100000000000001</v>
      </c>
      <c r="K54" s="3">
        <v>1.1000000000000001</v>
      </c>
      <c r="L54" s="3">
        <v>1.07</v>
      </c>
      <c r="M54" s="3">
        <v>0.97</v>
      </c>
      <c r="N54" s="3">
        <v>1.1200000000000001</v>
      </c>
      <c r="O54" s="3">
        <v>1.06</v>
      </c>
      <c r="P54" s="3">
        <v>1.1000000000000001</v>
      </c>
      <c r="Q54" s="3">
        <v>1.1299999999999999</v>
      </c>
    </row>
    <row r="55" spans="1:17" s="3" customFormat="1" ht="16.5" x14ac:dyDescent="0.45">
      <c r="A55" s="3" t="s">
        <v>70</v>
      </c>
      <c r="B55" s="3">
        <v>5.34</v>
      </c>
      <c r="C55" s="3">
        <v>5.47</v>
      </c>
      <c r="D55" s="3">
        <v>5.13</v>
      </c>
      <c r="E55" s="3">
        <v>5.26</v>
      </c>
      <c r="F55" s="3">
        <v>5.54</v>
      </c>
      <c r="G55" s="3">
        <v>5.69</v>
      </c>
      <c r="H55" s="3">
        <v>4.95</v>
      </c>
      <c r="I55" s="3">
        <v>5.56</v>
      </c>
      <c r="J55" s="3">
        <v>5.52</v>
      </c>
      <c r="K55" s="3">
        <v>5.73</v>
      </c>
      <c r="L55" s="3">
        <v>5.6</v>
      </c>
      <c r="M55" s="3">
        <v>5.34</v>
      </c>
      <c r="N55" s="3">
        <v>5.53</v>
      </c>
      <c r="O55" s="3">
        <v>5.57</v>
      </c>
      <c r="P55" s="3">
        <v>5.64</v>
      </c>
      <c r="Q55" s="3">
        <v>5.44</v>
      </c>
    </row>
    <row r="56" spans="1:17" s="3" customFormat="1" ht="16.5" x14ac:dyDescent="0.45">
      <c r="A56" s="3" t="s">
        <v>71</v>
      </c>
      <c r="B56" s="3">
        <v>1.07</v>
      </c>
      <c r="C56" s="3">
        <v>1.05</v>
      </c>
      <c r="D56" s="3">
        <v>0.96</v>
      </c>
      <c r="E56" s="3">
        <v>1.03</v>
      </c>
      <c r="F56" s="3">
        <v>1.04</v>
      </c>
      <c r="G56" s="3">
        <v>1.1200000000000001</v>
      </c>
      <c r="H56" s="3">
        <v>0.97</v>
      </c>
      <c r="I56" s="3">
        <v>1.0900000000000001</v>
      </c>
      <c r="J56" s="3">
        <v>0.98</v>
      </c>
      <c r="K56" s="3">
        <v>1.04</v>
      </c>
      <c r="L56" s="3">
        <v>1.02</v>
      </c>
      <c r="M56" s="3">
        <v>0.98</v>
      </c>
      <c r="N56" s="3">
        <v>1.03</v>
      </c>
      <c r="O56" s="3">
        <v>0.99</v>
      </c>
      <c r="P56" s="3">
        <v>1</v>
      </c>
      <c r="Q56" s="3">
        <v>1.01</v>
      </c>
    </row>
    <row r="57" spans="1:17" s="3" customFormat="1" ht="16.5" x14ac:dyDescent="0.45">
      <c r="A57" s="3" t="s">
        <v>72</v>
      </c>
      <c r="B57" s="3">
        <v>2.8</v>
      </c>
      <c r="C57" s="3">
        <v>2.81</v>
      </c>
      <c r="D57" s="3">
        <v>2.62</v>
      </c>
      <c r="E57" s="3">
        <v>2.68</v>
      </c>
      <c r="F57" s="3">
        <v>2.78</v>
      </c>
      <c r="G57" s="3">
        <v>2.95</v>
      </c>
      <c r="H57" s="3">
        <v>2.5099999999999998</v>
      </c>
      <c r="I57" s="3">
        <v>2.84</v>
      </c>
      <c r="J57" s="3">
        <v>2.42</v>
      </c>
      <c r="K57" s="3">
        <v>2.5499999999999998</v>
      </c>
      <c r="L57" s="3">
        <v>2.5099999999999998</v>
      </c>
      <c r="M57" s="3">
        <v>2.36</v>
      </c>
      <c r="N57" s="3">
        <v>2.4700000000000002</v>
      </c>
      <c r="O57" s="3">
        <v>2.38</v>
      </c>
      <c r="P57" s="3">
        <v>2.4700000000000002</v>
      </c>
      <c r="Q57" s="3">
        <v>2.37</v>
      </c>
    </row>
    <row r="58" spans="1:17" s="3" customFormat="1" ht="16.5" x14ac:dyDescent="0.45">
      <c r="A58" s="3" t="s">
        <v>73</v>
      </c>
      <c r="B58" s="3">
        <v>0.41</v>
      </c>
      <c r="C58" s="3">
        <v>0.41</v>
      </c>
      <c r="D58" s="3">
        <v>0.36</v>
      </c>
      <c r="E58" s="3">
        <v>0.39</v>
      </c>
      <c r="F58" s="3">
        <v>0.4</v>
      </c>
      <c r="G58" s="3">
        <v>0.43</v>
      </c>
      <c r="H58" s="3">
        <v>0.35</v>
      </c>
      <c r="I58" s="3">
        <v>0.4</v>
      </c>
      <c r="J58" s="3">
        <v>0.31</v>
      </c>
      <c r="K58" s="3">
        <v>0.32</v>
      </c>
      <c r="L58" s="3">
        <v>0.32</v>
      </c>
      <c r="M58" s="3">
        <v>0.31</v>
      </c>
      <c r="N58" s="3">
        <v>0.33</v>
      </c>
      <c r="O58" s="3">
        <v>0.31</v>
      </c>
      <c r="P58" s="3">
        <v>0.31</v>
      </c>
      <c r="Q58" s="3">
        <v>0.32</v>
      </c>
    </row>
    <row r="59" spans="1:17" s="3" customFormat="1" ht="16.5" x14ac:dyDescent="0.45">
      <c r="A59" s="3" t="s">
        <v>74</v>
      </c>
      <c r="B59" s="3">
        <v>2.6</v>
      </c>
      <c r="C59" s="3">
        <v>2.64</v>
      </c>
      <c r="D59" s="3">
        <v>2.15</v>
      </c>
      <c r="E59" s="3">
        <v>2.4500000000000002</v>
      </c>
      <c r="F59" s="3">
        <v>2.4</v>
      </c>
      <c r="G59" s="3">
        <v>2.5499999999999998</v>
      </c>
      <c r="H59" s="3">
        <v>2.0499999999999998</v>
      </c>
      <c r="I59" s="3">
        <v>2.4900000000000002</v>
      </c>
      <c r="J59" s="3">
        <v>1.75</v>
      </c>
      <c r="K59" s="3">
        <v>1.77</v>
      </c>
      <c r="L59" s="3">
        <v>1.75</v>
      </c>
      <c r="M59" s="3">
        <v>1.73</v>
      </c>
      <c r="N59" s="3">
        <v>1.86</v>
      </c>
      <c r="O59" s="3">
        <v>1.73</v>
      </c>
      <c r="P59" s="3">
        <v>1.79</v>
      </c>
      <c r="Q59" s="3">
        <v>1.75</v>
      </c>
    </row>
    <row r="60" spans="1:17" s="3" customFormat="1" ht="16.5" x14ac:dyDescent="0.45">
      <c r="A60" s="3" t="s">
        <v>75</v>
      </c>
      <c r="B60" s="3">
        <v>0.4</v>
      </c>
      <c r="C60" s="3">
        <v>0.37</v>
      </c>
      <c r="D60" s="3">
        <v>0.31</v>
      </c>
      <c r="E60" s="3">
        <v>0.35</v>
      </c>
      <c r="F60" s="3">
        <v>0.36</v>
      </c>
      <c r="G60" s="3">
        <v>0.38</v>
      </c>
      <c r="H60" s="3">
        <v>0.3</v>
      </c>
      <c r="I60" s="3">
        <v>0.35</v>
      </c>
      <c r="J60" s="3">
        <v>0.24</v>
      </c>
      <c r="K60" s="3">
        <v>0.25</v>
      </c>
      <c r="L60" s="3">
        <v>0.24</v>
      </c>
      <c r="M60" s="3">
        <v>0.24</v>
      </c>
      <c r="N60" s="3">
        <v>0.25</v>
      </c>
      <c r="O60" s="3">
        <v>0.24</v>
      </c>
      <c r="P60" s="3">
        <v>0.25</v>
      </c>
      <c r="Q60" s="3">
        <v>0.24</v>
      </c>
    </row>
    <row r="61" spans="1:17" s="3" customFormat="1" ht="16.5" x14ac:dyDescent="0.45">
      <c r="A61" s="3" t="s">
        <v>76</v>
      </c>
      <c r="B61" s="3">
        <v>8.5</v>
      </c>
      <c r="C61" s="3">
        <v>8.6</v>
      </c>
      <c r="D61" s="3">
        <v>6.9</v>
      </c>
      <c r="E61" s="3">
        <v>7.8</v>
      </c>
      <c r="F61" s="3">
        <v>7.6</v>
      </c>
      <c r="G61" s="3">
        <v>8.3000000000000007</v>
      </c>
      <c r="H61" s="3">
        <v>6.5</v>
      </c>
      <c r="I61" s="3">
        <v>7.8</v>
      </c>
      <c r="J61" s="3">
        <v>6.3</v>
      </c>
      <c r="K61" s="3">
        <v>6.4</v>
      </c>
      <c r="L61" s="3">
        <v>6.2</v>
      </c>
      <c r="M61" s="3">
        <v>6</v>
      </c>
      <c r="N61" s="3">
        <v>6.6</v>
      </c>
      <c r="O61" s="3">
        <v>6.3</v>
      </c>
      <c r="P61" s="3">
        <v>6.4</v>
      </c>
      <c r="Q61" s="3">
        <v>6.2</v>
      </c>
    </row>
    <row r="62" spans="1:17" s="3" customFormat="1" ht="16.5" x14ac:dyDescent="0.45">
      <c r="A62" s="3" t="s">
        <v>77</v>
      </c>
      <c r="B62" s="3">
        <v>7.9</v>
      </c>
      <c r="C62" s="3">
        <v>8.41</v>
      </c>
      <c r="D62" s="3">
        <v>5.75</v>
      </c>
      <c r="E62" s="3">
        <v>7.21</v>
      </c>
      <c r="F62" s="3">
        <v>7.42</v>
      </c>
      <c r="G62" s="3">
        <v>7.67</v>
      </c>
      <c r="H62" s="3">
        <v>5.48</v>
      </c>
      <c r="I62" s="3">
        <v>7.71</v>
      </c>
      <c r="J62" s="3">
        <v>4.6500000000000004</v>
      </c>
      <c r="K62" s="3">
        <v>4.8600000000000003</v>
      </c>
      <c r="L62" s="3">
        <v>4.6900000000000004</v>
      </c>
      <c r="M62" s="3">
        <v>4.92</v>
      </c>
      <c r="N62" s="3">
        <v>4.71</v>
      </c>
      <c r="O62" s="3">
        <v>4.78</v>
      </c>
      <c r="P62" s="3">
        <v>4.63</v>
      </c>
      <c r="Q62" s="3">
        <v>5.18</v>
      </c>
    </row>
    <row r="63" spans="1:17" s="3" customFormat="1" ht="16.5" x14ac:dyDescent="0.45">
      <c r="A63" s="3" t="s">
        <v>78</v>
      </c>
      <c r="B63" s="3">
        <v>0.16</v>
      </c>
      <c r="C63" s="3">
        <v>0.15</v>
      </c>
      <c r="D63" s="3">
        <v>0.17</v>
      </c>
      <c r="E63" s="3">
        <v>0.23</v>
      </c>
      <c r="F63" s="3">
        <v>0.2</v>
      </c>
      <c r="G63" s="3">
        <v>0.17</v>
      </c>
      <c r="H63" s="3">
        <v>0.12</v>
      </c>
      <c r="I63" s="3">
        <v>0.12</v>
      </c>
      <c r="J63" s="3">
        <v>0.02</v>
      </c>
      <c r="K63" s="3">
        <v>0.02</v>
      </c>
      <c r="L63" s="3">
        <v>0.02</v>
      </c>
      <c r="M63" s="3">
        <v>0.03</v>
      </c>
      <c r="N63" s="3">
        <v>0.04</v>
      </c>
      <c r="O63" s="3">
        <v>0.02</v>
      </c>
      <c r="P63" s="3">
        <v>0.02</v>
      </c>
      <c r="Q63" s="3">
        <v>0.66</v>
      </c>
    </row>
    <row r="64" spans="1:17" s="3" customFormat="1" ht="16.5" x14ac:dyDescent="0.45">
      <c r="A64" s="3" t="s">
        <v>79</v>
      </c>
      <c r="B64" s="3">
        <v>5.0999999999999996</v>
      </c>
      <c r="C64" s="3">
        <v>4.9000000000000004</v>
      </c>
      <c r="D64" s="3">
        <v>3.8</v>
      </c>
      <c r="E64" s="3">
        <v>13.8</v>
      </c>
      <c r="F64" s="3">
        <v>4.7</v>
      </c>
      <c r="G64" s="3">
        <v>4.5</v>
      </c>
      <c r="H64" s="3">
        <v>3.6</v>
      </c>
      <c r="I64" s="3">
        <v>4.4000000000000004</v>
      </c>
      <c r="J64" s="3">
        <v>2.8</v>
      </c>
      <c r="K64" s="3">
        <v>2.8</v>
      </c>
      <c r="L64" s="3">
        <v>2.6</v>
      </c>
      <c r="M64" s="3">
        <v>3.2</v>
      </c>
      <c r="N64" s="3">
        <v>3</v>
      </c>
      <c r="O64" s="3">
        <v>3</v>
      </c>
      <c r="P64" s="3">
        <v>2.8</v>
      </c>
      <c r="Q64" s="3">
        <v>2.9</v>
      </c>
    </row>
    <row r="65" spans="1:17" s="3" customFormat="1" ht="16.5" x14ac:dyDescent="0.45">
      <c r="A65" s="3" t="s">
        <v>80</v>
      </c>
      <c r="B65" s="3">
        <v>10.15</v>
      </c>
      <c r="C65" s="3">
        <v>10.8</v>
      </c>
      <c r="D65" s="3">
        <v>7.37</v>
      </c>
      <c r="E65" s="3">
        <v>9.59</v>
      </c>
      <c r="F65" s="3">
        <v>9.6999999999999993</v>
      </c>
      <c r="G65" s="3">
        <v>9.19</v>
      </c>
      <c r="H65" s="3">
        <v>6.8</v>
      </c>
      <c r="I65" s="3">
        <v>9.25</v>
      </c>
      <c r="J65" s="3">
        <v>5.12</v>
      </c>
      <c r="K65" s="3">
        <v>5.0999999999999996</v>
      </c>
      <c r="L65" s="3">
        <v>4.92</v>
      </c>
      <c r="M65" s="3">
        <v>5.64</v>
      </c>
      <c r="N65" s="3">
        <v>5.32</v>
      </c>
      <c r="O65" s="3">
        <v>5.18</v>
      </c>
      <c r="P65" s="3">
        <v>5.0599999999999996</v>
      </c>
      <c r="Q65" s="3">
        <v>5.57</v>
      </c>
    </row>
    <row r="66" spans="1:17" s="3" customFormat="1" ht="16.5" x14ac:dyDescent="0.45">
      <c r="A66" s="3" t="s">
        <v>81</v>
      </c>
      <c r="B66" s="3">
        <v>3.3</v>
      </c>
      <c r="C66" s="3">
        <v>3.49</v>
      </c>
      <c r="D66" s="3">
        <v>2.11</v>
      </c>
      <c r="E66" s="3">
        <v>2.92</v>
      </c>
      <c r="F66" s="3">
        <v>2.72</v>
      </c>
      <c r="G66" s="3">
        <v>2.91</v>
      </c>
      <c r="H66" s="3">
        <v>2.0699999999999998</v>
      </c>
      <c r="I66" s="3">
        <v>2.88</v>
      </c>
      <c r="J66" s="3">
        <v>1.36</v>
      </c>
      <c r="K66" s="3">
        <v>1.45</v>
      </c>
      <c r="L66" s="3">
        <v>1.62</v>
      </c>
      <c r="M66" s="3">
        <v>1.24</v>
      </c>
      <c r="N66" s="3">
        <v>1.71</v>
      </c>
      <c r="O66" s="3">
        <v>1.57</v>
      </c>
      <c r="P66" s="3">
        <v>1.54</v>
      </c>
      <c r="Q66" s="3">
        <v>1.8</v>
      </c>
    </row>
    <row r="67" spans="1:17" s="3" customFormat="1" ht="16.5" x14ac:dyDescent="0.45">
      <c r="A67" s="3" t="s">
        <v>82</v>
      </c>
      <c r="B67" s="3">
        <v>9.74</v>
      </c>
      <c r="C67" s="3">
        <v>9.3699999999999992</v>
      </c>
      <c r="D67" s="3">
        <v>6.89</v>
      </c>
      <c r="E67" s="3">
        <v>12.05</v>
      </c>
      <c r="F67" s="3">
        <v>9.5299999999999994</v>
      </c>
      <c r="G67" s="3">
        <v>9.36</v>
      </c>
      <c r="H67" s="3">
        <v>6.33</v>
      </c>
      <c r="I67" s="3">
        <v>8.7100000000000009</v>
      </c>
      <c r="J67" s="3">
        <v>3.99</v>
      </c>
      <c r="K67" s="3">
        <v>4.1900000000000004</v>
      </c>
      <c r="L67" s="3">
        <v>4.54</v>
      </c>
      <c r="M67" s="3">
        <v>4.37</v>
      </c>
      <c r="N67" s="3">
        <v>4.9400000000000004</v>
      </c>
      <c r="O67" s="3">
        <v>2.08</v>
      </c>
      <c r="P67" s="3">
        <v>3.82</v>
      </c>
      <c r="Q67" s="3">
        <v>5.0199999999999996</v>
      </c>
    </row>
    <row r="68" spans="1:17" s="3" customFormat="1" ht="16.5" x14ac:dyDescent="0.45"/>
    <row r="69" spans="1:17" s="3" customFormat="1" ht="16.5" x14ac:dyDescent="0.45">
      <c r="A69" s="4" t="s">
        <v>83</v>
      </c>
      <c r="B69" s="4">
        <f>(B52/0.058)/(SQRT((B51/0.153)*(B53/0.2055)))</f>
        <v>1.1002317159948636</v>
      </c>
      <c r="C69" s="4">
        <f t="shared" ref="C69:Q69" si="13">(C52/0.058)/(SQRT((C51/0.153)*(C53/0.2055)))</f>
        <v>1.1056267339615156</v>
      </c>
      <c r="D69" s="4">
        <f t="shared" si="13"/>
        <v>1.0916495690252621</v>
      </c>
      <c r="E69" s="4">
        <f t="shared" si="13"/>
        <v>1.0584421201859018</v>
      </c>
      <c r="F69" s="4">
        <f t="shared" si="13"/>
        <v>1.131792112603186</v>
      </c>
      <c r="G69" s="4">
        <f t="shared" si="13"/>
        <v>1.0813401732327861</v>
      </c>
      <c r="H69" s="4">
        <f t="shared" si="13"/>
        <v>1.1064844542318308</v>
      </c>
      <c r="I69" s="4">
        <f t="shared" si="13"/>
        <v>1.0630885493281228</v>
      </c>
      <c r="J69" s="4">
        <f t="shared" si="13"/>
        <v>1.0792126633979764</v>
      </c>
      <c r="K69" s="4">
        <f t="shared" si="13"/>
        <v>1.0887360522180221</v>
      </c>
      <c r="L69" s="4">
        <f t="shared" si="13"/>
        <v>1.1400671768787796</v>
      </c>
      <c r="M69" s="4">
        <f t="shared" si="13"/>
        <v>1.0224471490001745</v>
      </c>
      <c r="N69" s="4">
        <f t="shared" si="13"/>
        <v>1.057738363325434</v>
      </c>
      <c r="O69" s="4">
        <f t="shared" si="13"/>
        <v>1.0901778958742958</v>
      </c>
      <c r="P69" s="4">
        <f t="shared" si="13"/>
        <v>1.1104776037101138</v>
      </c>
      <c r="Q69" s="4">
        <f t="shared" si="13"/>
        <v>1.1531049318228788</v>
      </c>
    </row>
    <row r="70" spans="1:17" s="3" customFormat="1" ht="16.5" x14ac:dyDescent="0.45">
      <c r="A70" s="4" t="s">
        <v>84</v>
      </c>
      <c r="B70" s="4">
        <f>B65/B66</f>
        <v>3.0757575757575761</v>
      </c>
      <c r="C70" s="4">
        <f t="shared" ref="C70:Q70" si="14">C65/C66</f>
        <v>3.0945558739255015</v>
      </c>
      <c r="D70" s="4">
        <f t="shared" si="14"/>
        <v>3.4928909952606637</v>
      </c>
      <c r="E70" s="4">
        <f t="shared" si="14"/>
        <v>3.2842465753424657</v>
      </c>
      <c r="F70" s="4">
        <f t="shared" si="14"/>
        <v>3.5661764705882346</v>
      </c>
      <c r="G70" s="4">
        <f t="shared" si="14"/>
        <v>3.1580756013745703</v>
      </c>
      <c r="H70" s="4">
        <f t="shared" si="14"/>
        <v>3.2850241545893724</v>
      </c>
      <c r="I70" s="4">
        <f t="shared" si="14"/>
        <v>3.2118055555555558</v>
      </c>
      <c r="J70" s="4">
        <f t="shared" si="14"/>
        <v>3.7647058823529411</v>
      </c>
      <c r="K70" s="4">
        <f t="shared" si="14"/>
        <v>3.5172413793103448</v>
      </c>
      <c r="L70" s="4">
        <f t="shared" si="14"/>
        <v>3.0370370370370368</v>
      </c>
      <c r="M70" s="4">
        <f t="shared" si="14"/>
        <v>4.5483870967741931</v>
      </c>
      <c r="N70" s="4">
        <f t="shared" si="14"/>
        <v>3.1111111111111112</v>
      </c>
      <c r="O70" s="4">
        <f t="shared" si="14"/>
        <v>3.2993630573248405</v>
      </c>
      <c r="P70" s="4">
        <f t="shared" si="14"/>
        <v>3.2857142857142856</v>
      </c>
      <c r="Q70" s="4">
        <f t="shared" si="14"/>
        <v>3.0944444444444446</v>
      </c>
    </row>
    <row r="71" spans="1:17" s="3" customFormat="1" ht="16.5" x14ac:dyDescent="0.45">
      <c r="A71" s="4" t="s">
        <v>85</v>
      </c>
      <c r="B71" s="4">
        <f>B46/B47</f>
        <v>8.5991058122205679</v>
      </c>
      <c r="C71" s="4">
        <f t="shared" ref="C71:Q71" si="15">C46/C47</f>
        <v>9.7360703812316718</v>
      </c>
      <c r="D71" s="4">
        <f t="shared" si="15"/>
        <v>11.077844311377245</v>
      </c>
      <c r="E71" s="4">
        <f t="shared" si="15"/>
        <v>17.332268370607029</v>
      </c>
      <c r="F71" s="4">
        <f t="shared" si="15"/>
        <v>9.1063174114021557</v>
      </c>
      <c r="G71" s="4">
        <f t="shared" si="15"/>
        <v>8.7020648967551626</v>
      </c>
      <c r="H71" s="4">
        <f t="shared" si="15"/>
        <v>11.912087912087912</v>
      </c>
      <c r="I71" s="4">
        <f t="shared" si="15"/>
        <v>11.216429699842022</v>
      </c>
      <c r="J71" s="4">
        <f t="shared" si="15"/>
        <v>7.1842650103519672</v>
      </c>
      <c r="K71" s="4">
        <f t="shared" si="15"/>
        <v>7.1983640081799596</v>
      </c>
      <c r="L71" s="4">
        <f t="shared" si="15"/>
        <v>7.0062370062370061</v>
      </c>
      <c r="M71" s="4">
        <f t="shared" si="15"/>
        <v>7.1855010660980811</v>
      </c>
      <c r="N71" s="4">
        <f t="shared" si="15"/>
        <v>7.3170731707317067</v>
      </c>
      <c r="O71" s="4">
        <f t="shared" si="15"/>
        <v>7.6421052631578945</v>
      </c>
      <c r="P71" s="4">
        <f t="shared" si="15"/>
        <v>7.5467775467775464</v>
      </c>
      <c r="Q71" s="4">
        <f t="shared" si="15"/>
        <v>7.5806451612903221</v>
      </c>
    </row>
    <row r="72" spans="1:17" s="3" customFormat="1" ht="16.5" x14ac:dyDescent="0.45">
      <c r="A72" s="4" t="s">
        <v>86</v>
      </c>
      <c r="B72" s="4">
        <f>B43/B47</f>
        <v>1.9970193740685547</v>
      </c>
      <c r="C72" s="4">
        <f t="shared" ref="C72:Q72" si="16">C43/C47</f>
        <v>2.0894428152492668</v>
      </c>
      <c r="D72" s="4">
        <f t="shared" si="16"/>
        <v>2.0658682634730536</v>
      </c>
      <c r="E72" s="4">
        <f t="shared" si="16"/>
        <v>2.0447284345047922</v>
      </c>
      <c r="F72" s="4">
        <f t="shared" si="16"/>
        <v>1.9491525423728813</v>
      </c>
      <c r="G72" s="4">
        <f t="shared" si="16"/>
        <v>2.0058997050147496</v>
      </c>
      <c r="H72" s="4">
        <f t="shared" si="16"/>
        <v>2.1494505494505494</v>
      </c>
      <c r="I72" s="4">
        <f t="shared" si="16"/>
        <v>2.0616113744075832</v>
      </c>
      <c r="J72" s="4">
        <f t="shared" si="16"/>
        <v>1.8219461697722568</v>
      </c>
      <c r="K72" s="4">
        <f t="shared" si="16"/>
        <v>1.8466257668711656</v>
      </c>
      <c r="L72" s="4">
        <f t="shared" si="16"/>
        <v>1.871101871101871</v>
      </c>
      <c r="M72" s="4">
        <f t="shared" si="16"/>
        <v>2.1492537313432836</v>
      </c>
      <c r="N72" s="4">
        <f t="shared" si="16"/>
        <v>1.9308943089430892</v>
      </c>
      <c r="O72" s="4">
        <f t="shared" si="16"/>
        <v>1.9494736842105262</v>
      </c>
      <c r="P72" s="4">
        <f t="shared" si="16"/>
        <v>1.7463617463617462</v>
      </c>
      <c r="Q72" s="4">
        <f t="shared" si="16"/>
        <v>2.008064516129032</v>
      </c>
    </row>
    <row r="73" spans="1:17" s="3" customFormat="1" ht="16.5" x14ac:dyDescent="0.45">
      <c r="A73" s="4" t="s">
        <v>87</v>
      </c>
      <c r="B73" s="4">
        <f>B65/B43</f>
        <v>7.5746268656716423E-2</v>
      </c>
      <c r="C73" s="4">
        <f t="shared" ref="C73:Q73" si="17">C65/C43</f>
        <v>7.5789473684210532E-2</v>
      </c>
      <c r="D73" s="4">
        <f t="shared" si="17"/>
        <v>7.1207729468599032E-2</v>
      </c>
      <c r="E73" s="4">
        <f t="shared" si="17"/>
        <v>7.4921874999999999E-2</v>
      </c>
      <c r="F73" s="4">
        <f t="shared" si="17"/>
        <v>7.6679841897233189E-2</v>
      </c>
      <c r="G73" s="4">
        <f t="shared" si="17"/>
        <v>6.7573529411764699E-2</v>
      </c>
      <c r="H73" s="4">
        <f t="shared" si="17"/>
        <v>6.9529652351738247E-2</v>
      </c>
      <c r="I73" s="4">
        <f t="shared" si="17"/>
        <v>7.0881226053639848E-2</v>
      </c>
      <c r="J73" s="4">
        <f t="shared" si="17"/>
        <v>5.8181818181818182E-2</v>
      </c>
      <c r="K73" s="4">
        <f t="shared" si="17"/>
        <v>5.6478405315614613E-2</v>
      </c>
      <c r="L73" s="4">
        <f t="shared" si="17"/>
        <v>5.4666666666666669E-2</v>
      </c>
      <c r="M73" s="4">
        <f t="shared" si="17"/>
        <v>5.5952380952380948E-2</v>
      </c>
      <c r="N73" s="4">
        <f t="shared" si="17"/>
        <v>5.6000000000000001E-2</v>
      </c>
      <c r="O73" s="4">
        <f t="shared" si="17"/>
        <v>5.5939524838012962E-2</v>
      </c>
      <c r="P73" s="4">
        <f t="shared" si="17"/>
        <v>6.0238095238095236E-2</v>
      </c>
      <c r="Q73" s="4">
        <f t="shared" si="17"/>
        <v>5.5923694779116469E-2</v>
      </c>
    </row>
    <row r="74" spans="1:17" s="3" customFormat="1" ht="16.5" x14ac:dyDescent="0.45">
      <c r="A74" s="4" t="s">
        <v>88</v>
      </c>
      <c r="B74" s="4">
        <f>B65/B59</f>
        <v>3.9038461538461537</v>
      </c>
      <c r="C74" s="4">
        <f t="shared" ref="C74:Q74" si="18">C65/C59</f>
        <v>4.0909090909090908</v>
      </c>
      <c r="D74" s="4">
        <f t="shared" si="18"/>
        <v>3.4279069767441861</v>
      </c>
      <c r="E74" s="4">
        <f t="shared" si="18"/>
        <v>3.9142857142857141</v>
      </c>
      <c r="F74" s="4">
        <f t="shared" si="18"/>
        <v>4.041666666666667</v>
      </c>
      <c r="G74" s="4">
        <f t="shared" si="18"/>
        <v>3.6039215686274511</v>
      </c>
      <c r="H74" s="4">
        <f t="shared" si="18"/>
        <v>3.3170731707317076</v>
      </c>
      <c r="I74" s="4">
        <f t="shared" si="18"/>
        <v>3.7148594377510036</v>
      </c>
      <c r="J74" s="4">
        <f t="shared" si="18"/>
        <v>2.9257142857142857</v>
      </c>
      <c r="K74" s="4">
        <f t="shared" si="18"/>
        <v>2.8813559322033897</v>
      </c>
      <c r="L74" s="4">
        <f t="shared" si="18"/>
        <v>2.8114285714285714</v>
      </c>
      <c r="M74" s="4">
        <f t="shared" si="18"/>
        <v>3.2601156069364161</v>
      </c>
      <c r="N74" s="4">
        <f t="shared" si="18"/>
        <v>2.860215053763441</v>
      </c>
      <c r="O74" s="4">
        <f t="shared" si="18"/>
        <v>2.9942196531791905</v>
      </c>
      <c r="P74" s="4">
        <f t="shared" si="18"/>
        <v>2.8268156424581004</v>
      </c>
      <c r="Q74" s="4">
        <f t="shared" si="18"/>
        <v>3.1828571428571428</v>
      </c>
    </row>
    <row r="75" spans="1:17" s="3" customFormat="1" ht="16.5" x14ac:dyDescent="0.45">
      <c r="A75" s="4" t="s">
        <v>89</v>
      </c>
      <c r="B75" s="4">
        <f>B42/B61</f>
        <v>51.882352941176471</v>
      </c>
      <c r="C75" s="4">
        <f t="shared" ref="C75:Q75" si="19">C42/C61</f>
        <v>53.953488372093027</v>
      </c>
      <c r="D75" s="4">
        <f t="shared" si="19"/>
        <v>48.550724637681157</v>
      </c>
      <c r="E75" s="4">
        <f t="shared" si="19"/>
        <v>53.205128205128204</v>
      </c>
      <c r="F75" s="4">
        <f t="shared" si="19"/>
        <v>51.842105263157897</v>
      </c>
      <c r="G75" s="4">
        <f t="shared" si="19"/>
        <v>50.602409638554214</v>
      </c>
      <c r="H75" s="4">
        <f t="shared" si="19"/>
        <v>48.769230769230766</v>
      </c>
      <c r="I75" s="4">
        <f t="shared" si="19"/>
        <v>53.846153846153847</v>
      </c>
      <c r="J75" s="4">
        <f t="shared" si="19"/>
        <v>47.142857142857146</v>
      </c>
      <c r="K75" s="4">
        <f t="shared" si="19"/>
        <v>46.71875</v>
      </c>
      <c r="L75" s="4">
        <f t="shared" si="19"/>
        <v>48.225806451612904</v>
      </c>
      <c r="M75" s="4">
        <f t="shared" si="19"/>
        <v>46.5</v>
      </c>
      <c r="N75" s="4">
        <f t="shared" si="19"/>
        <v>46.060606060606062</v>
      </c>
      <c r="O75" s="4">
        <f t="shared" si="19"/>
        <v>47.301587301587304</v>
      </c>
      <c r="P75" s="4">
        <f t="shared" si="19"/>
        <v>46.5625</v>
      </c>
      <c r="Q75" s="4">
        <f t="shared" si="19"/>
        <v>48.225806451612904</v>
      </c>
    </row>
    <row r="76" spans="1:17" s="3" customFormat="1" ht="16.5" x14ac:dyDescent="0.45">
      <c r="A76" s="4" t="s">
        <v>90</v>
      </c>
      <c r="B76" s="4">
        <f>B48/B64</f>
        <v>23.823529411764707</v>
      </c>
      <c r="C76" s="4">
        <f t="shared" ref="C76:Q76" si="20">C48/C64</f>
        <v>24.897959183673468</v>
      </c>
      <c r="D76" s="4">
        <f t="shared" si="20"/>
        <v>24.921052631578949</v>
      </c>
      <c r="E76" s="4">
        <f t="shared" si="20"/>
        <v>8.2463768115942031</v>
      </c>
      <c r="F76" s="4">
        <f t="shared" si="20"/>
        <v>25.531914893617021</v>
      </c>
      <c r="G76" s="4">
        <f t="shared" si="20"/>
        <v>28</v>
      </c>
      <c r="H76" s="4">
        <f t="shared" si="20"/>
        <v>23.888888888888889</v>
      </c>
      <c r="I76" s="4">
        <f t="shared" si="20"/>
        <v>26.318181818181817</v>
      </c>
      <c r="J76" s="4">
        <f t="shared" si="20"/>
        <v>33.392857142857146</v>
      </c>
      <c r="K76" s="4">
        <f t="shared" si="20"/>
        <v>33.607142857142854</v>
      </c>
      <c r="L76" s="4">
        <f t="shared" si="20"/>
        <v>36.115384615384613</v>
      </c>
      <c r="M76" s="4">
        <f t="shared" si="20"/>
        <v>28.312499999999996</v>
      </c>
      <c r="N76" s="4">
        <f t="shared" si="20"/>
        <v>31.766666666666666</v>
      </c>
      <c r="O76" s="4">
        <f t="shared" si="20"/>
        <v>30.599999999999998</v>
      </c>
      <c r="P76" s="4">
        <f t="shared" si="20"/>
        <v>33.5</v>
      </c>
      <c r="Q76" s="4">
        <f t="shared" si="20"/>
        <v>33.03448275862069</v>
      </c>
    </row>
    <row r="77" spans="1:17" s="3" customFormat="1" ht="16.5" x14ac:dyDescent="0.45">
      <c r="A77" s="4" t="s">
        <v>91</v>
      </c>
      <c r="B77" s="4">
        <f>B51/B59</f>
        <v>3.1269230769230769</v>
      </c>
      <c r="C77" s="4">
        <f t="shared" ref="C77:Q77" si="21">C51/C59</f>
        <v>3.0416666666666661</v>
      </c>
      <c r="D77" s="4">
        <f t="shared" si="21"/>
        <v>3.4558139534883723</v>
      </c>
      <c r="E77" s="4">
        <f t="shared" si="21"/>
        <v>3.1877551020408159</v>
      </c>
      <c r="F77" s="4">
        <f t="shared" si="21"/>
        <v>3.541666666666667</v>
      </c>
      <c r="G77" s="4">
        <f t="shared" si="21"/>
        <v>3.3607843137254907</v>
      </c>
      <c r="H77" s="4">
        <f t="shared" si="21"/>
        <v>3.4048780487804882</v>
      </c>
      <c r="I77" s="4">
        <f t="shared" si="21"/>
        <v>3.2369477911646585</v>
      </c>
      <c r="J77" s="4">
        <f t="shared" si="21"/>
        <v>4.7028571428571428</v>
      </c>
      <c r="K77" s="4">
        <f t="shared" si="21"/>
        <v>4.6836158192090389</v>
      </c>
      <c r="L77" s="4">
        <f t="shared" si="21"/>
        <v>4.6457142857142859</v>
      </c>
      <c r="M77" s="4">
        <f t="shared" si="21"/>
        <v>5.0231213872832363</v>
      </c>
      <c r="N77" s="4">
        <f t="shared" si="21"/>
        <v>4.4516129032258061</v>
      </c>
      <c r="O77" s="4">
        <f t="shared" si="21"/>
        <v>4.7283236994219653</v>
      </c>
      <c r="P77" s="4">
        <f t="shared" si="21"/>
        <v>4.5474860335195535</v>
      </c>
      <c r="Q77" s="4">
        <f t="shared" si="21"/>
        <v>4.6742857142857144</v>
      </c>
    </row>
    <row r="78" spans="1:17" s="3" customFormat="1" ht="16.5" x14ac:dyDescent="0.45">
      <c r="A78" s="4" t="s">
        <v>92</v>
      </c>
      <c r="B78" s="4">
        <f>B46/B41</f>
        <v>19.169435215946844</v>
      </c>
      <c r="C78" s="4">
        <f t="shared" ref="C78:Q78" si="22">C46/C41</f>
        <v>22.508474576271187</v>
      </c>
      <c r="D78" s="4">
        <f t="shared" si="22"/>
        <v>21.18320610687023</v>
      </c>
      <c r="E78" s="4">
        <f t="shared" si="22"/>
        <v>39.16967509025271</v>
      </c>
      <c r="F78" s="4">
        <f t="shared" si="22"/>
        <v>20.309278350515463</v>
      </c>
      <c r="G78" s="4">
        <f t="shared" si="22"/>
        <v>18.849840255591054</v>
      </c>
      <c r="H78" s="4">
        <f t="shared" si="22"/>
        <v>21.42292490118577</v>
      </c>
      <c r="I78" s="4">
        <f t="shared" si="22"/>
        <v>24.912280701754387</v>
      </c>
      <c r="J78" s="4">
        <f t="shared" si="22"/>
        <v>12.899628252788105</v>
      </c>
      <c r="K78" s="4">
        <f t="shared" si="22"/>
        <v>13.183520599250937</v>
      </c>
      <c r="L78" s="4">
        <f t="shared" si="22"/>
        <v>12.574626865671641</v>
      </c>
      <c r="M78" s="4">
        <f t="shared" si="22"/>
        <v>13.215686274509803</v>
      </c>
      <c r="N78" s="4">
        <f t="shared" si="22"/>
        <v>13.284132841328413</v>
      </c>
      <c r="O78" s="4">
        <f t="shared" si="22"/>
        <v>13.802281368821292</v>
      </c>
      <c r="P78" s="4">
        <f t="shared" si="22"/>
        <v>13.75</v>
      </c>
      <c r="Q78" s="4">
        <f t="shared" si="22"/>
        <v>14.188679245283019</v>
      </c>
    </row>
    <row r="79" spans="1:17" s="3" customFormat="1" ht="16.5" x14ac:dyDescent="0.45">
      <c r="A79" s="4" t="s">
        <v>93</v>
      </c>
      <c r="B79" s="4">
        <f>B43/B66</f>
        <v>40.606060606060609</v>
      </c>
      <c r="C79" s="4">
        <f t="shared" ref="C79:Q79" si="23">C43/C66</f>
        <v>40.830945558739252</v>
      </c>
      <c r="D79" s="4">
        <f t="shared" si="23"/>
        <v>49.052132701421804</v>
      </c>
      <c r="E79" s="4">
        <f t="shared" si="23"/>
        <v>43.835616438356162</v>
      </c>
      <c r="F79" s="4">
        <f t="shared" si="23"/>
        <v>46.507352941176464</v>
      </c>
      <c r="G79" s="4">
        <f t="shared" si="23"/>
        <v>46.735395189003434</v>
      </c>
      <c r="H79" s="4">
        <f t="shared" si="23"/>
        <v>47.246376811594203</v>
      </c>
      <c r="I79" s="4">
        <f t="shared" si="23"/>
        <v>45.3125</v>
      </c>
      <c r="J79" s="4">
        <f t="shared" si="23"/>
        <v>64.705882352941174</v>
      </c>
      <c r="K79" s="4">
        <f t="shared" si="23"/>
        <v>62.275862068965516</v>
      </c>
      <c r="L79" s="4">
        <f t="shared" si="23"/>
        <v>55.55555555555555</v>
      </c>
      <c r="M79" s="4">
        <f t="shared" si="23"/>
        <v>81.290322580645153</v>
      </c>
      <c r="N79" s="4">
        <f t="shared" si="23"/>
        <v>55.555555555555557</v>
      </c>
      <c r="O79" s="4">
        <f t="shared" si="23"/>
        <v>58.980891719745216</v>
      </c>
      <c r="P79" s="4">
        <f t="shared" si="23"/>
        <v>54.545454545454547</v>
      </c>
      <c r="Q79" s="4">
        <f t="shared" si="23"/>
        <v>55.333333333333329</v>
      </c>
    </row>
    <row r="80" spans="1:17" s="3" customFormat="1" ht="16.5" x14ac:dyDescent="0.45">
      <c r="A80" s="4" t="s">
        <v>94</v>
      </c>
      <c r="B80" s="4">
        <f>B43/B41</f>
        <v>4.4518272425249164</v>
      </c>
      <c r="C80" s="4">
        <f t="shared" ref="C80:Q80" si="24">C43/C41</f>
        <v>4.8305084745762707</v>
      </c>
      <c r="D80" s="4">
        <f t="shared" si="24"/>
        <v>3.9503816793893129</v>
      </c>
      <c r="E80" s="4">
        <f t="shared" si="24"/>
        <v>4.6209386281588447</v>
      </c>
      <c r="F80" s="4">
        <f t="shared" si="24"/>
        <v>4.3470790378006869</v>
      </c>
      <c r="G80" s="4">
        <f t="shared" si="24"/>
        <v>4.3450479233226833</v>
      </c>
      <c r="H80" s="4">
        <f t="shared" si="24"/>
        <v>3.8656126482213438</v>
      </c>
      <c r="I80" s="4">
        <f t="shared" si="24"/>
        <v>4.5789473684210522</v>
      </c>
      <c r="J80" s="4">
        <f t="shared" si="24"/>
        <v>3.2713754646840152</v>
      </c>
      <c r="K80" s="4">
        <f t="shared" si="24"/>
        <v>3.3820224719101124</v>
      </c>
      <c r="L80" s="4">
        <f t="shared" si="24"/>
        <v>3.3582089552238803</v>
      </c>
      <c r="M80" s="4">
        <f t="shared" si="24"/>
        <v>3.952941176470588</v>
      </c>
      <c r="N80" s="4">
        <f t="shared" si="24"/>
        <v>3.5055350553505535</v>
      </c>
      <c r="O80" s="4">
        <f t="shared" si="24"/>
        <v>3.5209125475285168</v>
      </c>
      <c r="P80" s="4">
        <f t="shared" si="24"/>
        <v>3.1818181818181821</v>
      </c>
      <c r="Q80" s="4">
        <f t="shared" si="24"/>
        <v>3.7584905660377355</v>
      </c>
    </row>
    <row r="81" spans="1:17" s="3" customFormat="1" ht="16.5" x14ac:dyDescent="0.45">
      <c r="A81" s="4" t="s">
        <v>95</v>
      </c>
      <c r="B81" s="4">
        <f>B40/B43</f>
        <v>9.067164179104477</v>
      </c>
      <c r="C81" s="4">
        <f t="shared" ref="C81:Q81" si="25">C40/C43</f>
        <v>9.6140350877192979</v>
      </c>
      <c r="D81" s="4">
        <f t="shared" si="25"/>
        <v>11.497584541062801</v>
      </c>
      <c r="E81" s="4">
        <f t="shared" si="25"/>
        <v>8.75</v>
      </c>
      <c r="F81" s="4">
        <f t="shared" si="25"/>
        <v>11.960474308300395</v>
      </c>
      <c r="G81" s="4">
        <f t="shared" si="25"/>
        <v>10.735294117647058</v>
      </c>
      <c r="H81" s="4">
        <f t="shared" si="25"/>
        <v>10.736196319018406</v>
      </c>
      <c r="I81" s="4">
        <f t="shared" si="25"/>
        <v>9.8467432950191576</v>
      </c>
      <c r="J81" s="4">
        <f t="shared" si="25"/>
        <v>10.613636363636363</v>
      </c>
      <c r="K81" s="4">
        <f t="shared" si="25"/>
        <v>10.80841638981174</v>
      </c>
      <c r="L81" s="4">
        <f t="shared" si="25"/>
        <v>10.855555555555556</v>
      </c>
      <c r="M81" s="4">
        <f t="shared" si="25"/>
        <v>10.168650793650794</v>
      </c>
      <c r="N81" s="4">
        <f t="shared" si="25"/>
        <v>10.894736842105264</v>
      </c>
      <c r="O81" s="4">
        <f t="shared" si="25"/>
        <v>9.9136069114470846</v>
      </c>
      <c r="P81" s="4">
        <f t="shared" si="25"/>
        <v>11.464285714285714</v>
      </c>
      <c r="Q81" s="4">
        <f t="shared" si="25"/>
        <v>10.060240963855422</v>
      </c>
    </row>
    <row r="82" spans="1:17" s="3" customFormat="1" ht="16.5" x14ac:dyDescent="0.45">
      <c r="A82" s="4" t="s">
        <v>96</v>
      </c>
      <c r="B82" s="4">
        <f>B10/B6</f>
        <v>0.40827338129496399</v>
      </c>
      <c r="C82" s="4">
        <f t="shared" ref="C82:Q82" si="26">C10/C6</f>
        <v>0.41183555833685948</v>
      </c>
      <c r="D82" s="4">
        <f t="shared" si="26"/>
        <v>0.518041237113402</v>
      </c>
      <c r="E82" s="4">
        <f t="shared" si="26"/>
        <v>0.50962135319677226</v>
      </c>
      <c r="F82" s="4">
        <f t="shared" si="26"/>
        <v>0.45623836126629425</v>
      </c>
      <c r="G82" s="4">
        <f t="shared" si="26"/>
        <v>0.45443196004993763</v>
      </c>
      <c r="H82" s="4">
        <f t="shared" si="26"/>
        <v>0.53482260183968466</v>
      </c>
      <c r="I82" s="4">
        <f t="shared" si="26"/>
        <v>0.48625000000000002</v>
      </c>
      <c r="J82" s="4">
        <f t="shared" si="26"/>
        <v>0.66078984485190406</v>
      </c>
      <c r="K82" s="4">
        <f t="shared" si="26"/>
        <v>0.6566011235955056</v>
      </c>
      <c r="L82" s="4">
        <f t="shared" si="26"/>
        <v>0.69370629370629366</v>
      </c>
      <c r="M82" s="4">
        <f t="shared" si="26"/>
        <v>0.62863070539419086</v>
      </c>
      <c r="N82" s="4">
        <f t="shared" si="26"/>
        <v>0.64097222222222228</v>
      </c>
      <c r="O82" s="4">
        <f t="shared" si="26"/>
        <v>0.64027777777777783</v>
      </c>
      <c r="P82" s="4">
        <f t="shared" si="26"/>
        <v>0.66690240452616678</v>
      </c>
      <c r="Q82" s="4">
        <f t="shared" si="26"/>
        <v>0.61349693251533732</v>
      </c>
    </row>
    <row r="83" spans="1:17" s="3" customFormat="1" ht="16.5" x14ac:dyDescent="0.45">
      <c r="A83" s="4" t="s">
        <v>97</v>
      </c>
      <c r="B83" s="4">
        <f>B47/B43</f>
        <v>0.50074626865671634</v>
      </c>
      <c r="C83" s="4">
        <f t="shared" ref="C83:Q83" si="27">C47/C43</f>
        <v>0.47859649122807019</v>
      </c>
      <c r="D83" s="4">
        <f t="shared" si="27"/>
        <v>0.48405797101449277</v>
      </c>
      <c r="E83" s="4">
        <f t="shared" si="27"/>
        <v>0.48906250000000001</v>
      </c>
      <c r="F83" s="4">
        <f t="shared" si="27"/>
        <v>0.5130434782608696</v>
      </c>
      <c r="G83" s="4">
        <f t="shared" si="27"/>
        <v>0.49852941176470589</v>
      </c>
      <c r="H83" s="4">
        <f t="shared" si="27"/>
        <v>0.46523517382413088</v>
      </c>
      <c r="I83" s="4">
        <f t="shared" si="27"/>
        <v>0.48505747126436777</v>
      </c>
      <c r="J83" s="4">
        <f t="shared" si="27"/>
        <v>0.54886363636363633</v>
      </c>
      <c r="K83" s="4">
        <f t="shared" si="27"/>
        <v>0.5415282392026578</v>
      </c>
      <c r="L83" s="4">
        <f t="shared" si="27"/>
        <v>0.5344444444444445</v>
      </c>
      <c r="M83" s="4">
        <f t="shared" si="27"/>
        <v>0.46527777777777779</v>
      </c>
      <c r="N83" s="4">
        <f t="shared" si="27"/>
        <v>0.5178947368421053</v>
      </c>
      <c r="O83" s="4">
        <f t="shared" si="27"/>
        <v>0.51295896328293744</v>
      </c>
      <c r="P83" s="4">
        <f t="shared" si="27"/>
        <v>0.57261904761904758</v>
      </c>
      <c r="Q83" s="4">
        <f t="shared" si="27"/>
        <v>0.49799196787148597</v>
      </c>
    </row>
    <row r="84" spans="1:17" s="3" customFormat="1" ht="16.5" x14ac:dyDescent="0.45">
      <c r="A84" s="4" t="s">
        <v>98</v>
      </c>
      <c r="B84" s="4">
        <f>B37/B23</f>
        <v>6.0411489619050046E-2</v>
      </c>
      <c r="C84" s="4">
        <f t="shared" ref="C84:Q84" si="28">C37/C23</f>
        <v>6.2606563188401215E-2</v>
      </c>
      <c r="D84" s="4">
        <f t="shared" si="28"/>
        <v>6.2559374950984278E-2</v>
      </c>
      <c r="E84" s="4">
        <f t="shared" si="28"/>
        <v>7.7473336260103817E-2</v>
      </c>
      <c r="F84" s="4">
        <f t="shared" si="28"/>
        <v>6.1578346486556405E-2</v>
      </c>
      <c r="G84" s="4">
        <f t="shared" si="28"/>
        <v>6.0415599101096173E-2</v>
      </c>
      <c r="H84" s="4">
        <f t="shared" si="28"/>
        <v>5.7852231398257757E-2</v>
      </c>
      <c r="I84" s="4">
        <f t="shared" si="28"/>
        <v>6.0452679051444635E-2</v>
      </c>
      <c r="J84" s="4">
        <f t="shared" si="28"/>
        <v>5.9659958290944587E-2</v>
      </c>
      <c r="K84" s="4">
        <f t="shared" si="28"/>
        <v>6.1213500254896837E-2</v>
      </c>
      <c r="L84" s="4">
        <f t="shared" si="28"/>
        <v>6.0483569536396831E-2</v>
      </c>
      <c r="M84" s="4">
        <f t="shared" si="28"/>
        <v>5.9871263709950218E-2</v>
      </c>
      <c r="N84" s="4">
        <f t="shared" si="28"/>
        <v>5.9195658463955032E-2</v>
      </c>
      <c r="O84" s="4">
        <f t="shared" si="28"/>
        <v>6.3905337891883504E-2</v>
      </c>
      <c r="P84" s="4">
        <f t="shared" si="28"/>
        <v>6.1210993280317566E-2</v>
      </c>
      <c r="Q84" s="4">
        <f t="shared" si="28"/>
        <v>6.532065606244046E-2</v>
      </c>
    </row>
    <row r="85" spans="1:17" s="3" customFormat="1" ht="16.5" x14ac:dyDescent="0.45">
      <c r="A85" s="3" t="s">
        <v>99</v>
      </c>
      <c r="B85" s="4">
        <f>(B53/0.254)/(B59/0.17)</f>
        <v>1.8354027861901878</v>
      </c>
      <c r="C85" s="4">
        <f t="shared" ref="C85:Q85" si="29">(C53/0.254)/(C59/0.17)</f>
        <v>1.7467489859222143</v>
      </c>
      <c r="D85" s="4">
        <f t="shared" si="29"/>
        <v>2.0047610327778798</v>
      </c>
      <c r="E85" s="4">
        <f t="shared" si="29"/>
        <v>1.7947935079543629</v>
      </c>
      <c r="F85" s="4">
        <f t="shared" si="29"/>
        <v>1.9855643044619427</v>
      </c>
      <c r="G85" s="4">
        <f t="shared" si="29"/>
        <v>2.0446194225721785</v>
      </c>
      <c r="H85" s="4">
        <f t="shared" si="29"/>
        <v>1.9719608219704248</v>
      </c>
      <c r="I85" s="4">
        <f t="shared" si="29"/>
        <v>1.9514277582772033</v>
      </c>
      <c r="J85" s="4">
        <f t="shared" si="29"/>
        <v>2.90281214848144</v>
      </c>
      <c r="K85" s="4">
        <f t="shared" si="29"/>
        <v>2.9418568441656658</v>
      </c>
      <c r="L85" s="4">
        <f t="shared" si="29"/>
        <v>2.8645669291338587</v>
      </c>
      <c r="M85" s="4">
        <f t="shared" si="29"/>
        <v>2.5881844249237633</v>
      </c>
      <c r="N85" s="4">
        <f t="shared" si="29"/>
        <v>2.8462873592413849</v>
      </c>
      <c r="O85" s="4">
        <f t="shared" si="29"/>
        <v>2.8744708934504577</v>
      </c>
      <c r="P85" s="4">
        <f t="shared" si="29"/>
        <v>2.8080323758412877</v>
      </c>
      <c r="Q85" s="4">
        <f t="shared" si="29"/>
        <v>2.8989876265466821</v>
      </c>
    </row>
    <row r="86" spans="1:17" s="3" customFormat="1" ht="16.5" x14ac:dyDescent="0.45">
      <c r="A86" s="3" t="s">
        <v>100</v>
      </c>
      <c r="B86" s="4">
        <f>(B61/0.309)/(SQRT((B51/0.153)*(B50/1.354)))</f>
        <v>0.66577210159700251</v>
      </c>
      <c r="C86" s="4">
        <f t="shared" ref="C86:Q86" si="30">(C61/0.309)/(SQRT((C51/0.153)*(C50/1.354)))</f>
        <v>0.68733279024531768</v>
      </c>
      <c r="D86" s="4">
        <f t="shared" si="30"/>
        <v>0.61972207557660697</v>
      </c>
      <c r="E86" s="4">
        <f t="shared" si="30"/>
        <v>0.64600836604333423</v>
      </c>
      <c r="F86" s="4">
        <f t="shared" si="30"/>
        <v>0.5815103554003912</v>
      </c>
      <c r="G86" s="4">
        <f t="shared" si="30"/>
        <v>0.63030679558759384</v>
      </c>
      <c r="H86" s="4">
        <f t="shared" si="30"/>
        <v>0.63276914155338759</v>
      </c>
      <c r="I86" s="4">
        <f t="shared" si="30"/>
        <v>0.62896065591996553</v>
      </c>
      <c r="J86" s="4">
        <f t="shared" si="30"/>
        <v>0.52336601552047846</v>
      </c>
      <c r="K86" s="4">
        <f t="shared" si="30"/>
        <v>0.53044063834939426</v>
      </c>
      <c r="L86" s="4">
        <f t="shared" si="30"/>
        <v>0.52798194983347624</v>
      </c>
      <c r="M86" s="4">
        <f t="shared" si="30"/>
        <v>0.4788449336694382</v>
      </c>
      <c r="N86" s="4">
        <f t="shared" si="30"/>
        <v>0.54663024041577279</v>
      </c>
      <c r="O86" s="4">
        <f t="shared" si="30"/>
        <v>0.53197227161950456</v>
      </c>
      <c r="P86" s="4">
        <f t="shared" si="30"/>
        <v>0.53742571111056314</v>
      </c>
      <c r="Q86" s="4">
        <f t="shared" si="30"/>
        <v>0.50298968945291778</v>
      </c>
    </row>
    <row r="87" spans="1:17" s="3" customFormat="1" ht="16.5" x14ac:dyDescent="0.45">
      <c r="A87" s="3" t="s">
        <v>101</v>
      </c>
      <c r="B87" s="4">
        <f>(B25/1300)/(POWER(B50/1.354,-0.055)*POWER(B51/0.444,0.333)*POWER(B53/0.596,0.722))</f>
        <v>0.67451743559722432</v>
      </c>
      <c r="C87" s="4">
        <f t="shared" ref="C87:Q87" si="31">(C25/1300)/(POWER(C50/1.354,-0.055)*POWER(C51/0.444,0.333)*POWER(C53/0.596,0.722))</f>
        <v>0.65963493500081138</v>
      </c>
      <c r="D87" s="4">
        <f t="shared" si="31"/>
        <v>0.88930564560858882</v>
      </c>
      <c r="E87" s="4">
        <f t="shared" si="31"/>
        <v>0.69599480077394593</v>
      </c>
      <c r="F87" s="4">
        <f t="shared" si="31"/>
        <v>0.70049829482651815</v>
      </c>
      <c r="G87" s="4">
        <f t="shared" si="31"/>
        <v>0.67138058050726479</v>
      </c>
      <c r="H87" s="4">
        <f t="shared" si="31"/>
        <v>0.92918947103549321</v>
      </c>
      <c r="I87" s="4">
        <f t="shared" si="31"/>
        <v>0.75317535012579839</v>
      </c>
      <c r="J87" s="4">
        <f t="shared" si="31"/>
        <v>1.0052517378360979</v>
      </c>
      <c r="K87" s="4">
        <f t="shared" si="31"/>
        <v>0.97159886639384518</v>
      </c>
      <c r="L87" s="4">
        <f t="shared" si="31"/>
        <v>0.99974779326862739</v>
      </c>
      <c r="M87" s="4">
        <f t="shared" si="31"/>
        <v>1.0500487443176674</v>
      </c>
      <c r="N87" s="4">
        <f t="shared" si="31"/>
        <v>0.95403031268348537</v>
      </c>
      <c r="O87" s="4">
        <f t="shared" si="31"/>
        <v>1.0007116452239873</v>
      </c>
      <c r="P87" s="4">
        <f t="shared" si="31"/>
        <v>1.0126072831989235</v>
      </c>
      <c r="Q87" s="4">
        <f t="shared" si="31"/>
        <v>0.97044007701515633</v>
      </c>
    </row>
    <row r="88" spans="1:17" s="3" customFormat="1" ht="16.5" x14ac:dyDescent="0.45">
      <c r="A88" s="3" t="s">
        <v>102</v>
      </c>
      <c r="B88" s="4">
        <f>B46/B39</f>
        <v>11.313725490196079</v>
      </c>
      <c r="C88" s="4">
        <f t="shared" ref="C88:Q88" si="32">C46/C39</f>
        <v>12.695984703632888</v>
      </c>
      <c r="D88" s="4">
        <f t="shared" si="32"/>
        <v>11.419753086419753</v>
      </c>
      <c r="E88" s="4">
        <f t="shared" si="32"/>
        <v>19.908256880733944</v>
      </c>
      <c r="F88" s="4">
        <f t="shared" si="32"/>
        <v>12.709677419354838</v>
      </c>
      <c r="G88" s="4">
        <f t="shared" si="32"/>
        <v>11.500974658869396</v>
      </c>
      <c r="H88" s="4">
        <f t="shared" si="32"/>
        <v>12.125279642058166</v>
      </c>
      <c r="I88" s="4">
        <f t="shared" si="32"/>
        <v>11.754966887417218</v>
      </c>
      <c r="J88" s="4">
        <f t="shared" si="32"/>
        <v>17.979274611398964</v>
      </c>
      <c r="K88" s="4">
        <f t="shared" si="32"/>
        <v>16.923076923076923</v>
      </c>
      <c r="L88" s="4">
        <f t="shared" si="32"/>
        <v>28.319327731092436</v>
      </c>
      <c r="M88" s="4">
        <f t="shared" si="32"/>
        <v>18.722222222222221</v>
      </c>
      <c r="N88" s="4">
        <f t="shared" si="32"/>
        <v>20</v>
      </c>
      <c r="O88" s="4">
        <f t="shared" si="32"/>
        <v>14.578313253012048</v>
      </c>
      <c r="P88" s="4">
        <f t="shared" si="32"/>
        <v>13.2</v>
      </c>
      <c r="Q88" s="4">
        <f t="shared" si="32"/>
        <v>22.787878787878789</v>
      </c>
    </row>
    <row r="89" spans="1:17" s="3" customFormat="1" ht="16.5" x14ac:dyDescent="0.45">
      <c r="A89" s="3" t="s">
        <v>103</v>
      </c>
      <c r="B89" s="4">
        <f>B43/B62</f>
        <v>16.962025316455694</v>
      </c>
      <c r="C89" s="4">
        <f t="shared" ref="C89:Q89" si="33">C43/C62</f>
        <v>16.94411414982164</v>
      </c>
      <c r="D89" s="4">
        <f t="shared" si="33"/>
        <v>18</v>
      </c>
      <c r="E89" s="4">
        <f t="shared" si="33"/>
        <v>17.753120665742024</v>
      </c>
      <c r="F89" s="4">
        <f t="shared" si="33"/>
        <v>17.048517520215633</v>
      </c>
      <c r="G89" s="4">
        <f t="shared" si="33"/>
        <v>17.731421121251628</v>
      </c>
      <c r="H89" s="4">
        <f t="shared" si="33"/>
        <v>17.846715328467152</v>
      </c>
      <c r="I89" s="4">
        <f t="shared" si="33"/>
        <v>16.926070038910506</v>
      </c>
      <c r="J89" s="4">
        <f t="shared" si="33"/>
        <v>18.924731182795696</v>
      </c>
      <c r="K89" s="4">
        <f t="shared" si="33"/>
        <v>18.580246913580247</v>
      </c>
      <c r="L89" s="4">
        <f t="shared" si="33"/>
        <v>19.189765458422173</v>
      </c>
      <c r="M89" s="4">
        <f t="shared" si="33"/>
        <v>20.487804878048781</v>
      </c>
      <c r="N89" s="4">
        <f t="shared" si="33"/>
        <v>20.169851380042463</v>
      </c>
      <c r="O89" s="4">
        <f t="shared" si="33"/>
        <v>19.37238493723849</v>
      </c>
      <c r="P89" s="4">
        <f t="shared" si="33"/>
        <v>18.142548596112313</v>
      </c>
      <c r="Q89" s="4">
        <f t="shared" si="33"/>
        <v>19.227799227799228</v>
      </c>
    </row>
    <row r="91" spans="1:17" x14ac:dyDescent="0.3">
      <c r="A91" s="6" t="s">
        <v>104</v>
      </c>
    </row>
    <row r="92" spans="1:17" x14ac:dyDescent="0.3">
      <c r="A92" s="6" t="s">
        <v>105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1A721-4E98-40C1-AC60-F06EE2BBD6C0}">
  <dimension ref="A1:R24"/>
  <sheetViews>
    <sheetView workbookViewId="0">
      <selection activeCell="D25" sqref="D25"/>
    </sheetView>
  </sheetViews>
  <sheetFormatPr defaultRowHeight="14" x14ac:dyDescent="0.3"/>
  <cols>
    <col min="1" max="1" width="9.83203125" style="15" customWidth="1"/>
    <col min="2" max="2" width="12.33203125" style="8" customWidth="1"/>
    <col min="3" max="3" width="12.58203125" style="8" customWidth="1"/>
    <col min="4" max="4" width="11.08203125" style="8" customWidth="1"/>
    <col min="5" max="5" width="10.83203125" style="8" customWidth="1"/>
    <col min="6" max="13" width="8.6640625" style="8"/>
    <col min="14" max="14" width="9.6640625" style="8" customWidth="1"/>
    <col min="15" max="15" width="8.6640625" style="8"/>
    <col min="16" max="16" width="10.4140625" style="9" customWidth="1"/>
    <col min="17" max="17" width="14.08203125" style="9" customWidth="1"/>
    <col min="18" max="18" width="8.6640625" style="8"/>
    <col min="19" max="16384" width="8.6640625" style="10"/>
  </cols>
  <sheetData>
    <row r="1" spans="1:18" ht="18" customHeight="1" x14ac:dyDescent="0.3">
      <c r="A1" s="7" t="s">
        <v>106</v>
      </c>
    </row>
    <row r="2" spans="1:18" s="14" customFormat="1" ht="16.5" x14ac:dyDescent="0.3">
      <c r="A2" s="11" t="s">
        <v>1</v>
      </c>
      <c r="B2" s="12" t="s">
        <v>107</v>
      </c>
      <c r="C2" s="12" t="s">
        <v>108</v>
      </c>
      <c r="D2" s="12" t="s">
        <v>109</v>
      </c>
      <c r="E2" s="12" t="s">
        <v>110</v>
      </c>
      <c r="F2" s="12" t="s">
        <v>111</v>
      </c>
      <c r="G2" s="12" t="s">
        <v>112</v>
      </c>
      <c r="H2" s="12" t="s">
        <v>113</v>
      </c>
      <c r="I2" s="12" t="s">
        <v>112</v>
      </c>
      <c r="J2" s="12" t="s">
        <v>114</v>
      </c>
      <c r="K2" s="12" t="s">
        <v>112</v>
      </c>
      <c r="L2" s="12" t="s">
        <v>115</v>
      </c>
      <c r="M2" s="12" t="s">
        <v>112</v>
      </c>
      <c r="N2" s="12" t="s">
        <v>116</v>
      </c>
      <c r="O2" s="12" t="s">
        <v>112</v>
      </c>
      <c r="P2" s="13" t="s">
        <v>117</v>
      </c>
      <c r="Q2" s="13" t="s">
        <v>118</v>
      </c>
      <c r="R2" s="12" t="s">
        <v>119</v>
      </c>
    </row>
    <row r="3" spans="1:18" x14ac:dyDescent="0.3">
      <c r="A3" s="10" t="s">
        <v>2</v>
      </c>
      <c r="B3" s="8">
        <v>46.690453316697862</v>
      </c>
      <c r="C3" s="8">
        <v>16.853424828446663</v>
      </c>
      <c r="D3" s="8">
        <v>5.7387627365356604</v>
      </c>
      <c r="E3" s="8">
        <v>6.8808047411104178</v>
      </c>
      <c r="F3" s="8">
        <v>0.34685181306638152</v>
      </c>
      <c r="G3" s="8">
        <v>2.0778426213482609E-2</v>
      </c>
      <c r="H3" s="8">
        <v>0.10444152192886148</v>
      </c>
      <c r="I3" s="8">
        <v>0.13186754326836078</v>
      </c>
      <c r="J3" s="8">
        <v>0.71035251315994941</v>
      </c>
      <c r="K3" s="8">
        <v>4.2554216885212381E-2</v>
      </c>
      <c r="L3" s="8">
        <v>-0.21841606093986801</v>
      </c>
      <c r="M3" s="8">
        <v>4.6656522580295498E-2</v>
      </c>
      <c r="N3" s="8">
        <v>-0.42972872083996499</v>
      </c>
      <c r="O3" s="8">
        <v>8.11065146227955E-2</v>
      </c>
      <c r="P3" s="9">
        <v>0.70470112771276239</v>
      </c>
      <c r="Q3" s="9">
        <v>0.512915285725697</v>
      </c>
      <c r="R3" s="8">
        <v>6.6144985808103129</v>
      </c>
    </row>
    <row r="4" spans="1:18" x14ac:dyDescent="0.3">
      <c r="A4" s="10" t="s">
        <v>120</v>
      </c>
      <c r="L4" s="8">
        <v>-0.226894828643081</v>
      </c>
      <c r="M4" s="8">
        <v>4.3306940335437499E-2</v>
      </c>
      <c r="N4" s="8">
        <v>-0.41709484417451798</v>
      </c>
      <c r="O4" s="8">
        <v>8.3078484698025798E-2</v>
      </c>
    </row>
    <row r="5" spans="1:18" x14ac:dyDescent="0.3">
      <c r="A5" s="10" t="s">
        <v>3</v>
      </c>
      <c r="B5" s="8">
        <v>46.8028204056032</v>
      </c>
      <c r="C5" s="8">
        <v>17.580025088856367</v>
      </c>
      <c r="D5" s="8">
        <v>5.8836295212209899</v>
      </c>
      <c r="E5" s="8">
        <v>7.2400794480451598</v>
      </c>
      <c r="F5" s="8">
        <v>0.30839954150902715</v>
      </c>
      <c r="G5" s="8">
        <v>3.2031669347423471E-2</v>
      </c>
      <c r="H5" s="8">
        <v>0.11691688938980532</v>
      </c>
      <c r="I5" s="8">
        <v>3.0520760301495795E-2</v>
      </c>
      <c r="J5" s="8">
        <v>0.63160226101048766</v>
      </c>
      <c r="K5" s="8">
        <v>6.5600858823523275E-2</v>
      </c>
      <c r="L5" s="8">
        <v>-0.20860802414058199</v>
      </c>
      <c r="M5" s="8">
        <v>2.1122689520171701E-2</v>
      </c>
      <c r="N5" s="8">
        <v>-0.40277968490548899</v>
      </c>
      <c r="O5" s="8">
        <v>5.3645646758185603E-2</v>
      </c>
      <c r="P5" s="9">
        <v>0.70454263034125697</v>
      </c>
      <c r="Q5" s="9">
        <v>0.51288372430688833</v>
      </c>
      <c r="R5" s="8">
        <v>5.9987576196096626</v>
      </c>
    </row>
    <row r="6" spans="1:18" x14ac:dyDescent="0.3">
      <c r="A6" s="10" t="s">
        <v>4</v>
      </c>
      <c r="B6" s="8">
        <v>45.674359079704189</v>
      </c>
      <c r="C6" s="8">
        <v>15.679408381265407</v>
      </c>
      <c r="D6" s="8">
        <v>7.2032333607230896</v>
      </c>
      <c r="E6" s="8">
        <v>8.1225801150369747</v>
      </c>
      <c r="F6" s="8">
        <v>0.23496679135621401</v>
      </c>
      <c r="G6" s="8">
        <v>7.5956894320210492E-3</v>
      </c>
      <c r="H6" s="8">
        <v>0.16335818999296697</v>
      </c>
      <c r="I6" s="8">
        <v>3.668620474707799E-2</v>
      </c>
      <c r="J6" s="8">
        <v>0.48121198869752629</v>
      </c>
      <c r="K6" s="8">
        <v>1.5555971956779109E-2</v>
      </c>
      <c r="L6" s="8">
        <v>-0.19716030670186499</v>
      </c>
      <c r="M6" s="8">
        <v>3.2016878043943001E-2</v>
      </c>
      <c r="N6" s="8">
        <v>-0.371633156144972</v>
      </c>
      <c r="O6" s="8">
        <v>6.88442779325453E-2</v>
      </c>
    </row>
    <row r="7" spans="1:18" x14ac:dyDescent="0.3">
      <c r="A7" s="10" t="s">
        <v>6</v>
      </c>
      <c r="B7" s="8">
        <v>46.161225247524747</v>
      </c>
      <c r="C7" s="8">
        <v>16.276150990099008</v>
      </c>
      <c r="D7" s="8">
        <v>6.5264150165016499</v>
      </c>
      <c r="E7" s="8">
        <v>7.4258044554455438</v>
      </c>
      <c r="F7" s="8">
        <v>0.37237757277137329</v>
      </c>
      <c r="G7" s="8">
        <v>4.4292565673458739E-2</v>
      </c>
      <c r="H7" s="8">
        <v>0.25041124923541486</v>
      </c>
      <c r="I7" s="8">
        <v>6.0429144028497063E-2</v>
      </c>
      <c r="J7" s="8">
        <v>0.76262926903577255</v>
      </c>
      <c r="K7" s="8">
        <v>9.0711174499243499E-2</v>
      </c>
      <c r="L7" s="8">
        <v>-0.26024261724561398</v>
      </c>
      <c r="M7" s="8">
        <v>2.1446859910382102E-2</v>
      </c>
      <c r="N7" s="8">
        <v>-0.49563922026657797</v>
      </c>
      <c r="O7" s="8">
        <v>3.6304360121919003E-2</v>
      </c>
    </row>
    <row r="8" spans="1:18" x14ac:dyDescent="0.3">
      <c r="A8" s="10" t="s">
        <v>7</v>
      </c>
      <c r="B8" s="8">
        <v>45.919427804172692</v>
      </c>
      <c r="C8" s="8">
        <v>16.18546168147077</v>
      </c>
      <c r="D8" s="8">
        <v>6.4153604627143199</v>
      </c>
      <c r="E8" s="8">
        <v>7.355191076223921</v>
      </c>
      <c r="F8" s="8">
        <v>0.38537760282006284</v>
      </c>
      <c r="G8" s="8">
        <v>4.970925372832298E-2</v>
      </c>
      <c r="H8" s="8">
        <v>0.23037486544393371</v>
      </c>
      <c r="I8" s="8">
        <v>0.10039014380800225</v>
      </c>
      <c r="J8" s="8">
        <v>0.78925333057548874</v>
      </c>
      <c r="K8" s="8">
        <v>0.10180455163560546</v>
      </c>
      <c r="L8" s="8">
        <v>-0.19422630247018399</v>
      </c>
      <c r="M8" s="8">
        <v>2.4844431246987701E-2</v>
      </c>
      <c r="N8" s="8">
        <v>-0.40408193552271898</v>
      </c>
      <c r="O8" s="8">
        <v>6.5567406300369696E-2</v>
      </c>
    </row>
    <row r="9" spans="1:18" x14ac:dyDescent="0.3">
      <c r="A9" s="10" t="s">
        <v>8</v>
      </c>
      <c r="B9" s="8">
        <v>45.662972446993756</v>
      </c>
      <c r="C9" s="8">
        <v>15.375894704496568</v>
      </c>
      <c r="D9" s="8">
        <v>8.3547075693946535</v>
      </c>
      <c r="E9" s="8">
        <v>8.2233760114718848</v>
      </c>
      <c r="F9" s="8">
        <v>0.40367332147062929</v>
      </c>
      <c r="G9" s="8">
        <v>4.9861007951920479E-2</v>
      </c>
      <c r="H9" s="8">
        <v>0.2520455699137602</v>
      </c>
      <c r="I9" s="8">
        <v>4.2765282840292081E-3</v>
      </c>
      <c r="J9" s="8">
        <v>0.82672296237184884</v>
      </c>
      <c r="K9" s="8">
        <v>0.10211534428553315</v>
      </c>
      <c r="L9" s="8">
        <v>-0.226894828643081</v>
      </c>
      <c r="M9" s="8">
        <v>4.3306940335437499E-2</v>
      </c>
      <c r="N9" s="8">
        <v>-0.41709484417451798</v>
      </c>
      <c r="O9" s="8">
        <v>8.3078484698025798E-2</v>
      </c>
    </row>
    <row r="10" spans="1:18" x14ac:dyDescent="0.3">
      <c r="A10" s="10" t="s">
        <v>10</v>
      </c>
      <c r="B10" s="8">
        <v>42.94478372021679</v>
      </c>
      <c r="C10" s="8">
        <v>14.375756212291645</v>
      </c>
      <c r="D10" s="8">
        <v>9.3574210041926573</v>
      </c>
      <c r="E10" s="8">
        <v>9.4993537171489919</v>
      </c>
      <c r="F10" s="8">
        <v>0.401450093235934</v>
      </c>
      <c r="G10" s="8">
        <v>2.1256172348115863E-2</v>
      </c>
      <c r="H10" s="8">
        <v>0.22053064320870389</v>
      </c>
      <c r="I10" s="8">
        <v>6.6856120685189022E-2</v>
      </c>
      <c r="J10" s="8">
        <v>0.82216979094719289</v>
      </c>
      <c r="K10" s="8">
        <v>4.3532640968941286E-2</v>
      </c>
      <c r="L10" s="8">
        <v>-0.23575774985968201</v>
      </c>
      <c r="M10" s="8">
        <v>2.6006715348832699E-2</v>
      </c>
      <c r="N10" s="8">
        <v>-0.47041831989480898</v>
      </c>
      <c r="O10" s="8">
        <v>8.4827135625789807E-2</v>
      </c>
    </row>
    <row r="11" spans="1:18" x14ac:dyDescent="0.3">
      <c r="A11" s="10" t="s">
        <v>11</v>
      </c>
      <c r="B11" s="8">
        <v>42.512565789473683</v>
      </c>
      <c r="C11" s="8">
        <v>14.38638157894737</v>
      </c>
      <c r="D11" s="8">
        <v>9.2541611842105276</v>
      </c>
      <c r="E11" s="8">
        <v>9.4461143092105271</v>
      </c>
      <c r="F11" s="8">
        <v>0.35372049477700707</v>
      </c>
      <c r="G11" s="8">
        <v>1.241014853921805E-2</v>
      </c>
      <c r="H11" s="8">
        <v>0.21800228372775726</v>
      </c>
      <c r="I11" s="8">
        <v>0.11396105826052466</v>
      </c>
      <c r="J11" s="8">
        <v>0.72441957330331053</v>
      </c>
      <c r="K11" s="8">
        <v>2.5415984208318566E-2</v>
      </c>
      <c r="L11" s="8">
        <v>-0.25117650844997302</v>
      </c>
      <c r="M11" s="8">
        <v>4.6118050208204003E-2</v>
      </c>
      <c r="N11" s="8">
        <v>-0.49184411415032298</v>
      </c>
      <c r="O11" s="8">
        <v>8.0269127840072396E-2</v>
      </c>
      <c r="P11" s="9">
        <v>0.70352992453304664</v>
      </c>
      <c r="Q11" s="9">
        <v>0.51289242137758861</v>
      </c>
      <c r="R11" s="8">
        <v>6.1684313185361717</v>
      </c>
    </row>
    <row r="12" spans="1:18" x14ac:dyDescent="0.3">
      <c r="A12" s="10" t="s">
        <v>13</v>
      </c>
      <c r="B12" s="8">
        <v>43.328637758232773</v>
      </c>
      <c r="C12" s="8">
        <v>14.607883002659031</v>
      </c>
      <c r="D12" s="8">
        <v>8.9102024953978329</v>
      </c>
      <c r="E12" s="8">
        <v>9.1829637962773578</v>
      </c>
      <c r="F12" s="8">
        <v>0.36706919001879534</v>
      </c>
      <c r="G12" s="8">
        <v>4.2478536914741891E-2</v>
      </c>
      <c r="H12" s="8">
        <v>0.17771662013687956</v>
      </c>
      <c r="I12" s="8">
        <v>3.5041089568469547E-2</v>
      </c>
      <c r="J12" s="8">
        <v>0.75175770115849283</v>
      </c>
      <c r="K12" s="8">
        <v>8.699604360139139E-2</v>
      </c>
      <c r="L12" s="8">
        <v>-0.191808057020742</v>
      </c>
      <c r="M12" s="8">
        <v>2.7452088643512399E-2</v>
      </c>
      <c r="N12" s="8">
        <v>-0.38103696130121001</v>
      </c>
      <c r="O12" s="8">
        <v>8.5012768218215906E-2</v>
      </c>
      <c r="P12" s="9">
        <v>0.70352066416743608</v>
      </c>
      <c r="Q12" s="9">
        <v>0.51288758024600745</v>
      </c>
      <c r="R12" s="8">
        <v>6.0739842649626397</v>
      </c>
    </row>
    <row r="13" spans="1:18" x14ac:dyDescent="0.3">
      <c r="A13" s="10" t="s">
        <v>14</v>
      </c>
      <c r="B13" s="8">
        <v>42.795309834549379</v>
      </c>
      <c r="C13" s="8">
        <v>14.547980680300071</v>
      </c>
      <c r="D13" s="8">
        <v>9.2137210975233774</v>
      </c>
      <c r="E13" s="8">
        <v>9.3248515054978931</v>
      </c>
      <c r="F13" s="8">
        <v>0.40250982027968096</v>
      </c>
      <c r="G13" s="8">
        <v>2.8606384049910963E-2</v>
      </c>
      <c r="H13" s="8">
        <v>0.22173898880761705</v>
      </c>
      <c r="I13" s="8">
        <v>0.12950746008610925</v>
      </c>
      <c r="J13" s="8">
        <v>0.82434011193278667</v>
      </c>
      <c r="K13" s="8">
        <v>5.8585874534217652E-2</v>
      </c>
    </row>
    <row r="14" spans="1:18" x14ac:dyDescent="0.3">
      <c r="A14" s="10" t="s">
        <v>15</v>
      </c>
      <c r="B14" s="8">
        <v>42.794684453565928</v>
      </c>
      <c r="C14" s="8">
        <v>14.547768086198049</v>
      </c>
      <c r="D14" s="8">
        <v>9.1630733709594665</v>
      </c>
      <c r="E14" s="8">
        <v>9.3146126218573624</v>
      </c>
      <c r="F14" s="8">
        <v>0.42102743525685693</v>
      </c>
      <c r="G14" s="8">
        <v>2.801835397721495E-3</v>
      </c>
      <c r="H14" s="8">
        <v>0.21479167023158324</v>
      </c>
      <c r="I14" s="8">
        <v>7.9882143054310628E-2</v>
      </c>
      <c r="J14" s="8">
        <v>0.86226418740604305</v>
      </c>
      <c r="K14" s="8">
        <v>5.7381588945336218E-3</v>
      </c>
    </row>
    <row r="15" spans="1:18" x14ac:dyDescent="0.3">
      <c r="A15" s="10" t="s">
        <v>16</v>
      </c>
      <c r="B15" s="8">
        <v>42.403171637939927</v>
      </c>
      <c r="C15" s="8">
        <v>14.285938693363608</v>
      </c>
      <c r="D15" s="8">
        <v>10.4060883476106</v>
      </c>
      <c r="E15" s="8">
        <v>9.5273268655175958</v>
      </c>
      <c r="F15" s="8">
        <v>0.33332339333786687</v>
      </c>
      <c r="G15" s="8">
        <v>7.643269487511449E-3</v>
      </c>
      <c r="H15" s="8">
        <v>0.1702705901436829</v>
      </c>
      <c r="I15" s="8">
        <v>1.88895546358928E-2</v>
      </c>
      <c r="J15" s="8">
        <v>0.6826463095559514</v>
      </c>
      <c r="K15" s="8">
        <v>1.5653415910423449E-2</v>
      </c>
      <c r="L15" s="8">
        <v>-0.25889306972082698</v>
      </c>
      <c r="M15" s="8">
        <v>3.3968360440947698E-2</v>
      </c>
      <c r="N15" s="8">
        <v>-0.49674928310023198</v>
      </c>
      <c r="O15" s="8">
        <v>5.2653808875444803E-2</v>
      </c>
      <c r="P15" s="9">
        <v>0.70629185006208062</v>
      </c>
      <c r="Q15" s="9">
        <v>0.51287543476200415</v>
      </c>
      <c r="R15" s="8">
        <v>5.8370344611602398</v>
      </c>
    </row>
    <row r="16" spans="1:18" x14ac:dyDescent="0.3">
      <c r="A16" s="10" t="s">
        <v>17</v>
      </c>
      <c r="B16" s="8">
        <v>42.999896640826883</v>
      </c>
      <c r="C16" s="8">
        <v>14.821627906976746</v>
      </c>
      <c r="D16" s="8">
        <v>8.9919896640826877</v>
      </c>
      <c r="E16" s="8">
        <v>9.0930232558139537</v>
      </c>
      <c r="F16" s="8">
        <v>0.28340523115989147</v>
      </c>
      <c r="G16" s="8">
        <v>4.6828485792096253E-2</v>
      </c>
      <c r="H16" s="8">
        <v>0.13230470244451781</v>
      </c>
      <c r="I16" s="8">
        <v>5.29174850236915E-2</v>
      </c>
      <c r="J16" s="8">
        <v>0.58041391341545778</v>
      </c>
      <c r="K16" s="8">
        <v>9.5904738902213127E-2</v>
      </c>
      <c r="L16" s="8">
        <v>-0.22904547245478499</v>
      </c>
      <c r="M16" s="8">
        <v>3.7901284471663403E-2</v>
      </c>
      <c r="N16" s="8">
        <v>-0.445936172499665</v>
      </c>
      <c r="O16" s="8">
        <v>7.1474671167662901E-2</v>
      </c>
      <c r="P16" s="9">
        <v>0.70542638863781781</v>
      </c>
      <c r="Q16" s="9">
        <v>0.51289454525328138</v>
      </c>
      <c r="R16" s="8">
        <v>6.2098666313281647</v>
      </c>
    </row>
    <row r="17" spans="1:15" x14ac:dyDescent="0.3">
      <c r="A17" s="15" t="s">
        <v>121</v>
      </c>
    </row>
    <row r="18" spans="1:15" x14ac:dyDescent="0.3">
      <c r="A18" s="16" t="s">
        <v>122</v>
      </c>
      <c r="F18" s="8">
        <v>0.40662266204250769</v>
      </c>
      <c r="G18" s="8">
        <v>6.9129149956238867E-2</v>
      </c>
      <c r="H18" s="8">
        <v>0.18920072145903996</v>
      </c>
      <c r="I18" s="8">
        <v>0.13348658393931301</v>
      </c>
      <c r="J18" s="8">
        <v>0.8327632118630558</v>
      </c>
      <c r="K18" s="8">
        <v>0.1415764991103772</v>
      </c>
    </row>
    <row r="19" spans="1:15" x14ac:dyDescent="0.3">
      <c r="A19" s="16" t="s">
        <v>123</v>
      </c>
      <c r="F19" s="8">
        <v>0.35205183779600874</v>
      </c>
      <c r="G19" s="8">
        <v>3.6880421866530073E-2</v>
      </c>
      <c r="H19" s="8">
        <v>0.20112195973205971</v>
      </c>
      <c r="I19" s="8">
        <v>0.10437196667238231</v>
      </c>
      <c r="J19" s="8">
        <v>0.72100216380622595</v>
      </c>
      <c r="K19" s="8">
        <v>7.5531103982653586E-2</v>
      </c>
    </row>
    <row r="20" spans="1:15" x14ac:dyDescent="0.3">
      <c r="A20" s="16" t="s">
        <v>124</v>
      </c>
      <c r="F20" s="8">
        <v>0.40976260928960712</v>
      </c>
      <c r="G20" s="8">
        <v>3.7918667717578326E-2</v>
      </c>
      <c r="H20" s="8">
        <v>0.21302620775461367</v>
      </c>
      <c r="I20" s="8">
        <v>3.4861663210223028E-2</v>
      </c>
      <c r="J20" s="8">
        <v>0.83919382382511543</v>
      </c>
      <c r="K20" s="8">
        <v>7.765743148560042E-2</v>
      </c>
    </row>
    <row r="21" spans="1:15" x14ac:dyDescent="0.3">
      <c r="A21" s="17" t="s">
        <v>124</v>
      </c>
      <c r="L21" s="18">
        <v>-0.14847167122173299</v>
      </c>
      <c r="M21" s="19">
        <v>2.90819024688268E-2</v>
      </c>
      <c r="N21" s="18">
        <v>-0.29865899743192598</v>
      </c>
      <c r="O21" s="19">
        <v>3.8042266649488003E-2</v>
      </c>
    </row>
    <row r="22" spans="1:15" x14ac:dyDescent="0.3">
      <c r="A22" s="17" t="s">
        <v>125</v>
      </c>
      <c r="L22" s="18">
        <v>-0.12935170501899201</v>
      </c>
      <c r="M22" s="19">
        <v>2.2451568324270501E-2</v>
      </c>
      <c r="N22" s="18">
        <v>-0.261511143103136</v>
      </c>
      <c r="O22" s="19">
        <v>3.9161371334016697E-2</v>
      </c>
    </row>
    <row r="23" spans="1:15" x14ac:dyDescent="0.3">
      <c r="A23" s="17" t="s">
        <v>122</v>
      </c>
      <c r="L23" s="18">
        <v>-0.133375253464079</v>
      </c>
      <c r="M23" s="19">
        <v>5.60638261164371E-2</v>
      </c>
      <c r="N23" s="18">
        <v>-0.29258912533325698</v>
      </c>
      <c r="O23" s="19">
        <v>6.5963456523872602E-2</v>
      </c>
    </row>
    <row r="24" spans="1:15" x14ac:dyDescent="0.3">
      <c r="A24" s="17" t="s">
        <v>126</v>
      </c>
      <c r="L24" s="18">
        <v>-0.42600588330904898</v>
      </c>
      <c r="M24" s="19">
        <v>2.7222772259010101E-2</v>
      </c>
      <c r="N24" s="18">
        <v>-0.84769676301444197</v>
      </c>
      <c r="O24" s="19">
        <v>7.5573141230004207E-2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92002-93A1-46CC-9527-725C88D49D1F}">
  <dimension ref="A1:Z12"/>
  <sheetViews>
    <sheetView workbookViewId="0">
      <selection sqref="A1:XFD1048576"/>
    </sheetView>
  </sheetViews>
  <sheetFormatPr defaultRowHeight="14" x14ac:dyDescent="0.3"/>
  <cols>
    <col min="15" max="15" width="8.6640625" style="21"/>
    <col min="20" max="20" width="10.4140625" customWidth="1"/>
    <col min="21" max="21" width="9.83203125" customWidth="1"/>
    <col min="22" max="22" width="9.1640625" customWidth="1"/>
    <col min="23" max="23" width="9.33203125" customWidth="1"/>
    <col min="24" max="24" width="9.6640625" customWidth="1"/>
    <col min="25" max="25" width="10.08203125" customWidth="1"/>
  </cols>
  <sheetData>
    <row r="1" spans="1:26" x14ac:dyDescent="0.3">
      <c r="A1" s="20" t="s">
        <v>127</v>
      </c>
    </row>
    <row r="2" spans="1:26" s="23" customFormat="1" x14ac:dyDescent="0.25">
      <c r="A2" s="22" t="s">
        <v>128</v>
      </c>
      <c r="B2" s="22" t="s">
        <v>129</v>
      </c>
      <c r="C2" s="23" t="s">
        <v>130</v>
      </c>
      <c r="D2" s="22" t="s">
        <v>131</v>
      </c>
      <c r="E2" s="22" t="s">
        <v>132</v>
      </c>
      <c r="F2" s="24" t="s">
        <v>133</v>
      </c>
      <c r="G2" s="24" t="s">
        <v>134</v>
      </c>
      <c r="H2" s="25" t="s">
        <v>135</v>
      </c>
      <c r="I2" s="22" t="s">
        <v>136</v>
      </c>
      <c r="J2" s="22" t="s">
        <v>137</v>
      </c>
      <c r="K2" s="24" t="s">
        <v>138</v>
      </c>
      <c r="L2" s="24" t="s">
        <v>139</v>
      </c>
      <c r="M2" s="25" t="s">
        <v>140</v>
      </c>
      <c r="N2" s="22" t="s">
        <v>141</v>
      </c>
      <c r="O2" s="26" t="s">
        <v>142</v>
      </c>
      <c r="P2" s="22" t="s">
        <v>143</v>
      </c>
      <c r="Q2" s="22" t="s">
        <v>144</v>
      </c>
      <c r="R2" s="22" t="s">
        <v>145</v>
      </c>
      <c r="S2" s="22" t="s">
        <v>146</v>
      </c>
      <c r="T2" s="27" t="s">
        <v>147</v>
      </c>
      <c r="U2" s="27" t="s">
        <v>148</v>
      </c>
      <c r="V2" s="27" t="s">
        <v>149</v>
      </c>
      <c r="W2" s="27" t="s">
        <v>150</v>
      </c>
      <c r="X2" s="27" t="s">
        <v>151</v>
      </c>
      <c r="Y2" s="27" t="s">
        <v>152</v>
      </c>
      <c r="Z2" s="28"/>
    </row>
    <row r="3" spans="1:26" s="2" customFormat="1" x14ac:dyDescent="0.3">
      <c r="A3" s="29" t="s">
        <v>2</v>
      </c>
      <c r="B3" s="30" t="s">
        <v>153</v>
      </c>
      <c r="C3" s="30">
        <v>48</v>
      </c>
      <c r="D3" s="31">
        <v>51</v>
      </c>
      <c r="E3" s="32">
        <v>1215</v>
      </c>
      <c r="F3" s="33">
        <f>(D3/85.47*0.2785)/(E3/87.62*0.0986)</f>
        <v>0.12154349702242426</v>
      </c>
      <c r="G3" s="33">
        <v>0.70478399999999997</v>
      </c>
      <c r="H3" s="34">
        <v>7.2261199999999999E-6</v>
      </c>
      <c r="I3" s="35">
        <v>8.1300000000000008</v>
      </c>
      <c r="J3" s="31">
        <v>43.5</v>
      </c>
      <c r="K3" s="33">
        <f>((I3/150.36)*0.151)/((J3/144.24)*0.238)</f>
        <v>0.11375085653602611</v>
      </c>
      <c r="L3" s="33">
        <v>0.51295100000000005</v>
      </c>
      <c r="M3" s="34">
        <v>7.9122399999999997E-6</v>
      </c>
      <c r="N3" s="34">
        <f>L3-K3*(EXP(0.654*C3/100000)-1)</f>
        <v>0.512915285725697</v>
      </c>
      <c r="O3" s="33">
        <f>G3-F3*(EXP(0.0142*C3/1000)-1)</f>
        <v>0.70470112771276239</v>
      </c>
      <c r="P3" s="36">
        <f>(N3/(0.512638-0.1967*(EXP(0.654*C3/100000)-1))-1)*10000</f>
        <v>6.6144985808103129</v>
      </c>
      <c r="Q3" s="37">
        <f>(1/0.654*100000000000)*LN(1+(0.51315-L3)/(0.2135-K3))/1000000</f>
        <v>304.74269427162511</v>
      </c>
      <c r="R3" s="37">
        <f>1/0.654*100000*LN((L3-0.51325-(K3-0.118)*(EXP(0.654*C3/100000)-1))/(0.118-0.2168)+1)</f>
        <v>459.98215945717561</v>
      </c>
      <c r="S3" s="38">
        <f>K3/0.1967-1</f>
        <v>-0.42170383052350735</v>
      </c>
      <c r="T3" s="39">
        <v>38.245699999999999</v>
      </c>
      <c r="U3" s="39">
        <v>15.5128</v>
      </c>
      <c r="V3" s="39">
        <v>18.409199999999998</v>
      </c>
      <c r="W3" s="40">
        <v>37.943884750372582</v>
      </c>
      <c r="X3" s="40">
        <v>15.498769718070401</v>
      </c>
      <c r="Y3" s="40">
        <v>18.110693989067933</v>
      </c>
    </row>
    <row r="4" spans="1:26" s="2" customFormat="1" x14ac:dyDescent="0.3">
      <c r="A4" s="29" t="s">
        <v>3</v>
      </c>
      <c r="B4" s="30" t="s">
        <v>153</v>
      </c>
      <c r="C4" s="30">
        <v>48</v>
      </c>
      <c r="D4" s="31">
        <v>48.6</v>
      </c>
      <c r="E4" s="32">
        <v>1190</v>
      </c>
      <c r="F4" s="33">
        <f>(D4/85.47*0.2785)/(E4/87.62*0.0986)</f>
        <v>0.11825707621811057</v>
      </c>
      <c r="G4" s="33">
        <v>0.70461799999999997</v>
      </c>
      <c r="H4" s="34">
        <v>8.5485199999999993E-6</v>
      </c>
      <c r="I4" s="35">
        <v>7.43</v>
      </c>
      <c r="J4" s="41">
        <v>36.200000000000003</v>
      </c>
      <c r="K4" s="33">
        <f>((I4/150.36)*0.151)/((J4/144.24)*0.238)</f>
        <v>0.12492047592208892</v>
      </c>
      <c r="L4" s="33">
        <v>0.51292000000000004</v>
      </c>
      <c r="M4" s="34">
        <v>7.9760699999999993E-6</v>
      </c>
      <c r="N4" s="34">
        <f>L4-K4*(EXP(0.654*C4/100000)-1)</f>
        <v>0.51288077880836247</v>
      </c>
      <c r="O4" s="33">
        <f>G4-F4*(EXP(0.0142*C4/1000)-1)</f>
        <v>0.70453736850075643</v>
      </c>
      <c r="P4" s="36">
        <f>(N4/(0.512638-0.1967*(EXP(0.654*C4/100000)-1))-1)*10000</f>
        <v>5.9412930263835761</v>
      </c>
      <c r="Q4" s="37">
        <f>(1/0.654*100000000000)*LN(1+(0.51315-L4)/(0.2135-K4))/1000000</f>
        <v>396.50943270460198</v>
      </c>
      <c r="R4" s="37">
        <f>1/0.654*100000*LN((L4-0.51325-(K4-0.118)*(EXP(0.654*C4/100000)-1))/(0.118-0.2168)+1)</f>
        <v>513.21619467290986</v>
      </c>
      <c r="S4" s="38">
        <f>K4/0.1967-1</f>
        <v>-0.36491878026390989</v>
      </c>
      <c r="T4" s="39">
        <v>38.325699999999998</v>
      </c>
      <c r="U4" s="39">
        <v>15.5398</v>
      </c>
      <c r="V4" s="39">
        <v>18.424099999999999</v>
      </c>
      <c r="W4" s="40">
        <v>38.031576852793727</v>
      </c>
      <c r="X4" s="40">
        <v>15.527760138449407</v>
      </c>
      <c r="Y4" s="40">
        <v>18.167941851384374</v>
      </c>
    </row>
    <row r="5" spans="1:26" s="2" customFormat="1" x14ac:dyDescent="0.3">
      <c r="A5" s="29" t="s">
        <v>11</v>
      </c>
      <c r="B5" s="30" t="s">
        <v>153</v>
      </c>
      <c r="C5" s="30">
        <v>48</v>
      </c>
      <c r="D5" s="31">
        <v>20.8</v>
      </c>
      <c r="E5" s="32">
        <v>976</v>
      </c>
      <c r="F5" s="33">
        <f>(D5/85.47*0.2785)/(E5/87.62*0.0986)</f>
        <v>6.1709403261626196E-2</v>
      </c>
      <c r="G5" s="33">
        <v>0.70357199999999998</v>
      </c>
      <c r="H5" s="34">
        <v>7.4575799999999998E-6</v>
      </c>
      <c r="I5" s="35">
        <v>8.2899999999999991</v>
      </c>
      <c r="J5" s="41">
        <v>38.1</v>
      </c>
      <c r="K5" s="33">
        <f t="shared" ref="K5:K8" si="0">((I5/150.36)*0.151)/((J5/144.24)*0.238)</f>
        <v>0.13242895187371564</v>
      </c>
      <c r="L5" s="33">
        <v>0.512934</v>
      </c>
      <c r="M5" s="34">
        <v>4.9515900000000003E-6</v>
      </c>
      <c r="N5" s="34">
        <f t="shared" ref="N5:N6" si="1">L5-K5*(EXP(0.654*C5/100000)-1)</f>
        <v>0.51289242137758861</v>
      </c>
      <c r="O5" s="33">
        <f>G5-F5*(EXP(0.0142*C5/1000)-1)</f>
        <v>0.70352992453304664</v>
      </c>
      <c r="P5" s="36">
        <f t="shared" ref="P5:P6" si="2">(N5/(0.512638-0.1967*(EXP(0.654*C5/100000)-1))-1)*10000</f>
        <v>6.1684313185361717</v>
      </c>
      <c r="Q5" s="37">
        <f t="shared" ref="Q5:Q8" si="3">(1/0.654*100000000000)*LN(1+(0.51315-L5)/(0.2135-K5))/1000000</f>
        <v>406.8481114738816</v>
      </c>
      <c r="R5" s="37">
        <f t="shared" ref="R5:R8" si="4">1/0.654*100000*LN((L5-0.51325-(K5-0.118)*(EXP(0.654*C5/100000)-1))/(0.118-0.2168)+1)</f>
        <v>495.25720257505589</v>
      </c>
      <c r="S5" s="38">
        <f t="shared" ref="S5:S8" si="5">K5/0.1967-1</f>
        <v>-0.32674655885248782</v>
      </c>
      <c r="T5" s="39">
        <v>38.288400000000003</v>
      </c>
      <c r="U5" s="39">
        <v>15.5008</v>
      </c>
      <c r="V5" s="39">
        <v>18.3933</v>
      </c>
      <c r="W5" s="40">
        <v>38.011095292108685</v>
      </c>
      <c r="X5" s="40">
        <v>15.490268177980118</v>
      </c>
      <c r="Y5" s="40">
        <v>18.169226656728917</v>
      </c>
    </row>
    <row r="6" spans="1:26" s="2" customFormat="1" x14ac:dyDescent="0.3">
      <c r="A6" s="29" t="s">
        <v>13</v>
      </c>
      <c r="B6" s="30" t="s">
        <v>153</v>
      </c>
      <c r="C6" s="30">
        <v>48</v>
      </c>
      <c r="D6" s="31">
        <v>11.9</v>
      </c>
      <c r="E6" s="32">
        <v>977</v>
      </c>
      <c r="F6" s="33">
        <f t="shared" ref="F6:F8" si="6">(D6/85.47*0.2785)/(E6/87.62*0.0986)</f>
        <v>3.5268762953794552E-2</v>
      </c>
      <c r="G6" s="33">
        <v>0.70355500000000004</v>
      </c>
      <c r="H6" s="34">
        <v>8.3257900000000001E-6</v>
      </c>
      <c r="I6" s="35">
        <v>8.1300000000000008</v>
      </c>
      <c r="J6" s="41">
        <v>36.799999999999997</v>
      </c>
      <c r="K6" s="33">
        <f t="shared" si="0"/>
        <v>0.13446093095970479</v>
      </c>
      <c r="L6" s="33">
        <v>0.51292899999999997</v>
      </c>
      <c r="M6" s="34">
        <v>5.5240699999999998E-6</v>
      </c>
      <c r="N6" s="34">
        <f t="shared" si="1"/>
        <v>0.51288678339858207</v>
      </c>
      <c r="O6" s="33">
        <f t="shared" ref="O6:O8" si="7">G6-F6*(EXP(0.0142*C6/1000)-1)</f>
        <v>0.70353095261675347</v>
      </c>
      <c r="P6" s="36">
        <f t="shared" si="2"/>
        <v>6.0584383352124682</v>
      </c>
      <c r="Q6" s="37">
        <f t="shared" si="3"/>
        <v>426.93941728028869</v>
      </c>
      <c r="R6" s="37">
        <f t="shared" si="4"/>
        <v>503.95420794843267</v>
      </c>
      <c r="S6" s="38">
        <f t="shared" si="5"/>
        <v>-0.31641621271121101</v>
      </c>
      <c r="T6" s="39">
        <v>38.306399999999996</v>
      </c>
      <c r="U6" s="39">
        <v>15.507300000000001</v>
      </c>
      <c r="V6" s="39">
        <v>18.4572</v>
      </c>
      <c r="W6" s="40">
        <v>38.019429623203813</v>
      </c>
      <c r="X6" s="40">
        <v>15.493789721526532</v>
      </c>
      <c r="Y6" s="40">
        <v>18.169757498564017</v>
      </c>
    </row>
    <row r="7" spans="1:26" s="2" customFormat="1" x14ac:dyDescent="0.3">
      <c r="A7" s="29" t="s">
        <v>16</v>
      </c>
      <c r="B7" s="30" t="s">
        <v>153</v>
      </c>
      <c r="C7" s="30">
        <v>48</v>
      </c>
      <c r="D7" s="31">
        <v>1.8071290003764875</v>
      </c>
      <c r="E7" s="32">
        <v>319.98685154472059</v>
      </c>
      <c r="F7" s="33">
        <f t="shared" si="6"/>
        <v>1.6352902658804871E-2</v>
      </c>
      <c r="G7" s="33">
        <v>0.70430300000000001</v>
      </c>
      <c r="H7" s="34">
        <v>1.2700200000000001E-5</v>
      </c>
      <c r="I7" s="35">
        <v>5.6350964084754418</v>
      </c>
      <c r="J7" s="41">
        <v>26.545313794237988</v>
      </c>
      <c r="K7" s="33">
        <f t="shared" si="0"/>
        <v>0.12920129717532747</v>
      </c>
      <c r="L7" s="33">
        <v>0.51291600000000004</v>
      </c>
      <c r="M7" s="34">
        <v>5.7826299999999999E-6</v>
      </c>
      <c r="N7" s="34">
        <f>L7-K7*(EXP(0.654*C7/100000)-1)</f>
        <v>0.51287543476200415</v>
      </c>
      <c r="O7" s="33">
        <f t="shared" si="7"/>
        <v>0.70429185006208062</v>
      </c>
      <c r="P7" s="36">
        <f>(N7/(0.512638-0.1967*(EXP(0.654*C7/100000)-1))-1)*10000</f>
        <v>5.8370344611602398</v>
      </c>
      <c r="Q7" s="37">
        <f t="shared" si="3"/>
        <v>423.8528878802519</v>
      </c>
      <c r="R7" s="37">
        <f t="shared" si="4"/>
        <v>521.4588309750834</v>
      </c>
      <c r="S7" s="38">
        <f t="shared" si="5"/>
        <v>-0.34315558121338352</v>
      </c>
      <c r="T7" s="39">
        <v>38.716200000000001</v>
      </c>
      <c r="U7" s="39">
        <v>15.624700000000001</v>
      </c>
      <c r="V7" s="39">
        <v>18.504999999999999</v>
      </c>
      <c r="W7" s="40">
        <v>38.660684918504188</v>
      </c>
      <c r="X7" s="40">
        <v>15.622686240333465</v>
      </c>
      <c r="Y7" s="40">
        <v>18.46215557477392</v>
      </c>
    </row>
    <row r="8" spans="1:26" s="2" customFormat="1" x14ac:dyDescent="0.3">
      <c r="A8" s="30" t="s">
        <v>17</v>
      </c>
      <c r="B8" s="30" t="s">
        <v>153</v>
      </c>
      <c r="C8" s="30">
        <v>48</v>
      </c>
      <c r="D8" s="31">
        <v>9.389831719052907</v>
      </c>
      <c r="E8" s="32">
        <v>425.08285067533376</v>
      </c>
      <c r="F8" s="33">
        <f t="shared" si="6"/>
        <v>6.3962002814539315E-2</v>
      </c>
      <c r="G8" s="33">
        <v>0.70447000000000004</v>
      </c>
      <c r="H8" s="34">
        <v>9.4604800000000006E-6</v>
      </c>
      <c r="I8" s="35">
        <v>3.8378561720187987</v>
      </c>
      <c r="J8" s="41">
        <v>13.719647722289954</v>
      </c>
      <c r="K8" s="33">
        <f t="shared" si="0"/>
        <v>0.17025470470356524</v>
      </c>
      <c r="L8" s="33">
        <v>0.51294799999999996</v>
      </c>
      <c r="M8" s="34">
        <v>8.2875300000000003E-6</v>
      </c>
      <c r="N8" s="34">
        <f t="shared" ref="N8" si="8">L8-K8*(EXP(0.654*C8/100000)-1)</f>
        <v>0.51289454525328138</v>
      </c>
      <c r="O8" s="33">
        <f t="shared" si="7"/>
        <v>0.70442638863781781</v>
      </c>
      <c r="P8" s="36">
        <f t="shared" ref="P8" si="9">(N8/(0.512638-0.1967*(EXP(0.654*C8/100000)-1))-1)*10000</f>
        <v>6.2098666313281647</v>
      </c>
      <c r="Q8" s="37">
        <f t="shared" si="3"/>
        <v>712.56161199487042</v>
      </c>
      <c r="R8" s="37">
        <f t="shared" si="4"/>
        <v>491.98083678622362</v>
      </c>
      <c r="S8" s="38">
        <f t="shared" si="5"/>
        <v>-0.1344448159452708</v>
      </c>
      <c r="T8" s="39">
        <v>38.311799999999998</v>
      </c>
      <c r="U8" s="39">
        <v>15.562099999999999</v>
      </c>
      <c r="V8" s="39">
        <v>18.372299999999999</v>
      </c>
      <c r="W8" s="40">
        <v>38.188543385829732</v>
      </c>
      <c r="X8" s="40">
        <v>15.555598461228087</v>
      </c>
      <c r="Y8" s="40">
        <v>18.23397431178774</v>
      </c>
    </row>
    <row r="10" spans="1:26" ht="14" customHeight="1" x14ac:dyDescent="0.3">
      <c r="A10" s="93" t="s">
        <v>154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</row>
    <row r="11" spans="1:26" x14ac:dyDescent="0.3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</row>
    <row r="12" spans="1:26" ht="16.5" customHeight="1" x14ac:dyDescent="0.3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</row>
  </sheetData>
  <mergeCells count="1">
    <mergeCell ref="A10:Y12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78F09-7EF3-4976-8DE9-8E41C3934E56}">
  <dimension ref="A1:P32"/>
  <sheetViews>
    <sheetView workbookViewId="0">
      <selection sqref="A1:XFD1048576"/>
    </sheetView>
  </sheetViews>
  <sheetFormatPr defaultRowHeight="14" x14ac:dyDescent="0.3"/>
  <cols>
    <col min="1" max="1" width="13.08203125" customWidth="1"/>
    <col min="2" max="2" width="9.83203125" customWidth="1"/>
    <col min="9" max="9" width="9.33203125" customWidth="1"/>
  </cols>
  <sheetData>
    <row r="1" spans="1:16" x14ac:dyDescent="0.3">
      <c r="A1" s="20" t="s">
        <v>155</v>
      </c>
    </row>
    <row r="3" spans="1:16" ht="17.5" x14ac:dyDescent="0.45">
      <c r="A3" s="2"/>
      <c r="B3" s="42" t="s">
        <v>156</v>
      </c>
      <c r="C3" s="42" t="s">
        <v>157</v>
      </c>
      <c r="D3" s="42" t="s">
        <v>158</v>
      </c>
      <c r="E3" s="42" t="s">
        <v>159</v>
      </c>
      <c r="F3" s="42" t="s">
        <v>160</v>
      </c>
      <c r="G3" s="42" t="s">
        <v>161</v>
      </c>
      <c r="H3" s="43" t="s">
        <v>162</v>
      </c>
      <c r="I3" s="42" t="s">
        <v>163</v>
      </c>
      <c r="J3" s="42" t="s">
        <v>164</v>
      </c>
      <c r="K3" s="42" t="s">
        <v>165</v>
      </c>
    </row>
    <row r="4" spans="1:16" x14ac:dyDescent="0.3">
      <c r="A4" s="42" t="s">
        <v>166</v>
      </c>
      <c r="B4" s="44">
        <v>-0.25</v>
      </c>
      <c r="C4" s="44">
        <v>37.799999999999997</v>
      </c>
      <c r="D4" s="44">
        <v>0.94</v>
      </c>
      <c r="E4" s="44">
        <v>3.17</v>
      </c>
      <c r="F4" s="44">
        <v>0.70250000000000001</v>
      </c>
      <c r="G4" s="44">
        <v>21.1</v>
      </c>
      <c r="H4" s="44">
        <v>8</v>
      </c>
      <c r="I4" s="44">
        <v>1.35</v>
      </c>
      <c r="J4" s="44">
        <v>17.3</v>
      </c>
      <c r="K4" s="44">
        <v>0.5</v>
      </c>
    </row>
    <row r="5" spans="1:16" x14ac:dyDescent="0.3">
      <c r="A5" s="42" t="s">
        <v>167</v>
      </c>
      <c r="B5" s="44">
        <v>-2.86</v>
      </c>
      <c r="C5" s="44">
        <v>23</v>
      </c>
      <c r="D5" s="44">
        <v>0.2</v>
      </c>
      <c r="E5" s="44">
        <v>30</v>
      </c>
      <c r="F5" s="44">
        <v>0.70799999999999996</v>
      </c>
      <c r="G5" s="44">
        <v>1151</v>
      </c>
      <c r="H5" s="44">
        <v>-8.3000000000000007</v>
      </c>
      <c r="I5" s="44">
        <v>3.6</v>
      </c>
      <c r="J5" s="44">
        <v>18.899999999999999</v>
      </c>
      <c r="K5" s="44">
        <v>22</v>
      </c>
    </row>
    <row r="6" spans="1:16" x14ac:dyDescent="0.3">
      <c r="A6" s="42" t="s">
        <v>168</v>
      </c>
      <c r="B6" s="44">
        <v>-3.65</v>
      </c>
      <c r="C6" s="44">
        <v>2</v>
      </c>
      <c r="D6" s="44">
        <v>0.2</v>
      </c>
      <c r="E6" s="44">
        <v>56</v>
      </c>
      <c r="F6" s="44">
        <v>0.70799999999999996</v>
      </c>
      <c r="G6" s="44">
        <v>1311</v>
      </c>
      <c r="H6" s="44">
        <v>-8.3000000000000007</v>
      </c>
      <c r="I6" s="44">
        <v>21.3</v>
      </c>
      <c r="J6" s="44">
        <v>18.899999999999999</v>
      </c>
      <c r="K6" s="44">
        <v>5</v>
      </c>
    </row>
    <row r="7" spans="1:16" x14ac:dyDescent="0.3">
      <c r="A7" s="42" t="s">
        <v>169</v>
      </c>
      <c r="B7" s="44">
        <v>-1.1100000000000001</v>
      </c>
      <c r="C7" s="44">
        <v>47.6</v>
      </c>
      <c r="D7" s="44">
        <v>0.2</v>
      </c>
      <c r="E7" s="44">
        <v>2.7</v>
      </c>
      <c r="F7" s="44">
        <v>0.70799999999999996</v>
      </c>
      <c r="G7" s="44">
        <v>1.84</v>
      </c>
      <c r="H7" s="44">
        <v>-8.3000000000000007</v>
      </c>
      <c r="I7" s="44">
        <v>0.1</v>
      </c>
      <c r="J7" s="44">
        <v>18.899999999999999</v>
      </c>
      <c r="K7" s="44">
        <v>0.1</v>
      </c>
    </row>
    <row r="8" spans="1:16" x14ac:dyDescent="0.3">
      <c r="A8" s="42" t="s">
        <v>170</v>
      </c>
      <c r="B8" s="44">
        <v>-3.4</v>
      </c>
      <c r="C8" s="44">
        <v>27</v>
      </c>
      <c r="D8" s="44">
        <v>0.2</v>
      </c>
      <c r="E8" s="44">
        <v>20</v>
      </c>
      <c r="F8" s="44"/>
      <c r="G8" s="44"/>
      <c r="H8" s="44"/>
      <c r="I8" s="44"/>
      <c r="J8" s="44"/>
      <c r="K8" s="44"/>
    </row>
    <row r="9" spans="1:16" x14ac:dyDescent="0.3">
      <c r="A9" s="42" t="s">
        <v>171</v>
      </c>
      <c r="B9" s="44">
        <v>-3.4</v>
      </c>
      <c r="C9" s="44">
        <v>0.5</v>
      </c>
      <c r="D9" s="44">
        <v>0.2</v>
      </c>
      <c r="E9" s="44">
        <v>56</v>
      </c>
      <c r="F9" s="44"/>
      <c r="G9" s="44"/>
      <c r="H9" s="44"/>
      <c r="I9" s="44"/>
      <c r="J9" s="44"/>
      <c r="K9" s="44"/>
    </row>
    <row r="10" spans="1:16" x14ac:dyDescent="0.3">
      <c r="A10" s="42" t="s">
        <v>172</v>
      </c>
      <c r="B10" s="44">
        <v>-0.05</v>
      </c>
      <c r="C10" s="44">
        <v>2.8</v>
      </c>
      <c r="D10" s="44">
        <v>0.2</v>
      </c>
      <c r="E10" s="44">
        <v>2.5</v>
      </c>
      <c r="F10" s="44">
        <v>0.72</v>
      </c>
      <c r="G10" s="44">
        <v>230</v>
      </c>
      <c r="H10" s="44">
        <v>-14</v>
      </c>
      <c r="I10" s="44">
        <v>70</v>
      </c>
      <c r="J10" s="44">
        <v>19</v>
      </c>
      <c r="K10" s="44">
        <v>24.5</v>
      </c>
    </row>
    <row r="11" spans="1:16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6" ht="14" customHeight="1" x14ac:dyDescent="0.3">
      <c r="A12" s="95" t="s">
        <v>173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45"/>
      <c r="M12" s="45"/>
      <c r="N12" s="45"/>
      <c r="O12" s="45"/>
      <c r="P12" s="45"/>
    </row>
    <row r="13" spans="1:16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45"/>
      <c r="M13" s="45"/>
      <c r="N13" s="45"/>
      <c r="O13" s="45"/>
      <c r="P13" s="45"/>
    </row>
    <row r="14" spans="1:16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45"/>
      <c r="M14" s="45"/>
      <c r="N14" s="45"/>
      <c r="O14" s="45"/>
      <c r="P14" s="45"/>
    </row>
    <row r="15" spans="1:16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45"/>
      <c r="M15" s="45"/>
      <c r="N15" s="45"/>
      <c r="O15" s="45"/>
      <c r="P15" s="45"/>
    </row>
    <row r="16" spans="1:16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45"/>
      <c r="M16" s="45"/>
      <c r="N16" s="45"/>
      <c r="O16" s="45"/>
      <c r="P16" s="45"/>
    </row>
    <row r="17" spans="1:16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45"/>
      <c r="M17" s="45"/>
      <c r="N17" s="45"/>
      <c r="O17" s="45"/>
      <c r="P17" s="45"/>
    </row>
    <row r="18" spans="1:16" ht="71.5" customHeight="1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45"/>
      <c r="M18" s="45"/>
      <c r="N18" s="45"/>
      <c r="O18" s="45"/>
      <c r="P18" s="45"/>
    </row>
    <row r="20" spans="1:16" x14ac:dyDescent="0.3">
      <c r="A20" s="46" t="s">
        <v>174</v>
      </c>
    </row>
    <row r="21" spans="1:16" x14ac:dyDescent="0.3">
      <c r="A21" s="47" t="s">
        <v>175</v>
      </c>
    </row>
    <row r="22" spans="1:16" x14ac:dyDescent="0.3">
      <c r="A22" s="47" t="s">
        <v>176</v>
      </c>
    </row>
    <row r="23" spans="1:16" x14ac:dyDescent="0.3">
      <c r="A23" s="47" t="s">
        <v>177</v>
      </c>
    </row>
    <row r="24" spans="1:16" x14ac:dyDescent="0.3">
      <c r="A24" s="47" t="s">
        <v>178</v>
      </c>
    </row>
    <row r="25" spans="1:16" x14ac:dyDescent="0.3">
      <c r="A25" s="47" t="s">
        <v>179</v>
      </c>
    </row>
    <row r="26" spans="1:16" x14ac:dyDescent="0.3">
      <c r="A26" s="47" t="s">
        <v>180</v>
      </c>
    </row>
    <row r="27" spans="1:16" x14ac:dyDescent="0.3">
      <c r="A27" s="47" t="s">
        <v>181</v>
      </c>
    </row>
    <row r="28" spans="1:16" x14ac:dyDescent="0.3">
      <c r="A28" s="47" t="s">
        <v>182</v>
      </c>
    </row>
    <row r="29" spans="1:16" x14ac:dyDescent="0.3">
      <c r="A29" s="47" t="s">
        <v>183</v>
      </c>
    </row>
    <row r="30" spans="1:16" x14ac:dyDescent="0.3">
      <c r="A30" s="47" t="s">
        <v>184</v>
      </c>
    </row>
    <row r="31" spans="1:16" x14ac:dyDescent="0.3">
      <c r="A31" s="47" t="s">
        <v>185</v>
      </c>
    </row>
    <row r="32" spans="1:16" x14ac:dyDescent="0.3">
      <c r="A32" s="47" t="s">
        <v>186</v>
      </c>
    </row>
  </sheetData>
  <mergeCells count="1">
    <mergeCell ref="A12:K18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D63F9-5F78-41C3-AB27-57D57FFB3D26}">
  <dimension ref="A1:CH9"/>
  <sheetViews>
    <sheetView topLeftCell="AY1" zoomScale="85" zoomScaleNormal="85" workbookViewId="0">
      <selection activeCell="BB29" sqref="BB29"/>
    </sheetView>
  </sheetViews>
  <sheetFormatPr defaultColWidth="9" defaultRowHeight="15.5" x14ac:dyDescent="0.3"/>
  <cols>
    <col min="1" max="55" width="20.58203125" style="48" customWidth="1"/>
    <col min="56" max="56" width="18.5" style="48" customWidth="1"/>
    <col min="57" max="57" width="18" style="48" customWidth="1"/>
    <col min="58" max="58" width="17.75" style="48" customWidth="1"/>
    <col min="59" max="59" width="22.75" style="48" customWidth="1"/>
    <col min="60" max="60" width="24.5" style="48" customWidth="1"/>
    <col min="61" max="61" width="29.25" style="48" customWidth="1"/>
    <col min="62" max="62" width="30.83203125" style="48" customWidth="1"/>
    <col min="63" max="63" width="32.83203125" style="48" customWidth="1"/>
    <col min="64" max="64" width="26.25" style="71" customWidth="1"/>
    <col min="65" max="65" width="19.83203125" style="48" customWidth="1"/>
    <col min="66" max="66" width="15.75" style="92" customWidth="1"/>
    <col min="67" max="67" width="15.75" style="48" customWidth="1"/>
    <col min="68" max="68" width="18.58203125" style="48" customWidth="1"/>
    <col min="69" max="69" width="17.75" style="48" customWidth="1"/>
    <col min="70" max="70" width="22.58203125" style="48" customWidth="1"/>
    <col min="71" max="71" width="30.33203125" style="48" customWidth="1"/>
    <col min="72" max="72" width="23.5" style="48" customWidth="1"/>
    <col min="73" max="73" width="26.08203125" style="48" customWidth="1"/>
    <col min="74" max="74" width="29.08203125" style="48" customWidth="1"/>
    <col min="75" max="75" width="23.5" style="48" customWidth="1"/>
    <col min="76" max="76" width="25.25" style="48" customWidth="1"/>
    <col min="77" max="77" width="16.58203125" style="91" customWidth="1"/>
    <col min="78" max="78" width="11.75" style="48" customWidth="1"/>
    <col min="79" max="79" width="14.75" style="48" customWidth="1"/>
    <col min="80" max="80" width="12.58203125" style="48" customWidth="1"/>
    <col min="81" max="81" width="17" style="48" customWidth="1"/>
    <col min="82" max="82" width="21.83203125" style="48" customWidth="1"/>
    <col min="83" max="83" width="18.5" style="48" customWidth="1"/>
    <col min="84" max="84" width="19" style="48" customWidth="1"/>
    <col min="85" max="85" width="15" style="48" customWidth="1"/>
    <col min="86" max="86" width="18.58203125" style="48" customWidth="1"/>
    <col min="87" max="253" width="9" style="48"/>
    <col min="254" max="254" width="18.83203125" style="48" customWidth="1"/>
    <col min="255" max="255" width="20.58203125" style="48" customWidth="1"/>
    <col min="256" max="256" width="28.08203125" style="48" customWidth="1"/>
    <col min="257" max="311" width="20.58203125" style="48" customWidth="1"/>
    <col min="312" max="312" width="18.5" style="48" customWidth="1"/>
    <col min="313" max="313" width="18" style="48" customWidth="1"/>
    <col min="314" max="314" width="17.75" style="48" customWidth="1"/>
    <col min="315" max="315" width="22.75" style="48" customWidth="1"/>
    <col min="316" max="316" width="26" style="48" customWidth="1"/>
    <col min="317" max="317" width="34" style="48" customWidth="1"/>
    <col min="318" max="319" width="34.75" style="48" customWidth="1"/>
    <col min="320" max="320" width="26.25" style="48" customWidth="1"/>
    <col min="321" max="321" width="19.83203125" style="48" customWidth="1"/>
    <col min="322" max="323" width="15.75" style="48" customWidth="1"/>
    <col min="324" max="324" width="18.58203125" style="48" customWidth="1"/>
    <col min="325" max="325" width="17.75" style="48" customWidth="1"/>
    <col min="326" max="326" width="22.58203125" style="48" customWidth="1"/>
    <col min="327" max="327" width="30.33203125" style="48" customWidth="1"/>
    <col min="328" max="328" width="23.5" style="48" customWidth="1"/>
    <col min="329" max="329" width="26.08203125" style="48" customWidth="1"/>
    <col min="330" max="330" width="29.08203125" style="48" customWidth="1"/>
    <col min="331" max="331" width="23.5" style="48" customWidth="1"/>
    <col min="332" max="332" width="25.25" style="48" customWidth="1"/>
    <col min="333" max="333" width="16.58203125" style="48" customWidth="1"/>
    <col min="334" max="334" width="11.75" style="48" customWidth="1"/>
    <col min="335" max="335" width="14.75" style="48" customWidth="1"/>
    <col min="336" max="336" width="12.58203125" style="48" customWidth="1"/>
    <col min="337" max="337" width="17" style="48" customWidth="1"/>
    <col min="338" max="338" width="21.83203125" style="48" customWidth="1"/>
    <col min="339" max="339" width="18.5" style="48" customWidth="1"/>
    <col min="340" max="340" width="19" style="48" customWidth="1"/>
    <col min="341" max="341" width="15" style="48" customWidth="1"/>
    <col min="342" max="342" width="18.58203125" style="48" customWidth="1"/>
    <col min="343" max="509" width="9" style="48"/>
    <col min="510" max="510" width="18.83203125" style="48" customWidth="1"/>
    <col min="511" max="511" width="20.58203125" style="48" customWidth="1"/>
    <col min="512" max="512" width="28.08203125" style="48" customWidth="1"/>
    <col min="513" max="567" width="20.58203125" style="48" customWidth="1"/>
    <col min="568" max="568" width="18.5" style="48" customWidth="1"/>
    <col min="569" max="569" width="18" style="48" customWidth="1"/>
    <col min="570" max="570" width="17.75" style="48" customWidth="1"/>
    <col min="571" max="571" width="22.75" style="48" customWidth="1"/>
    <col min="572" max="572" width="26" style="48" customWidth="1"/>
    <col min="573" max="573" width="34" style="48" customWidth="1"/>
    <col min="574" max="575" width="34.75" style="48" customWidth="1"/>
    <col min="576" max="576" width="26.25" style="48" customWidth="1"/>
    <col min="577" max="577" width="19.83203125" style="48" customWidth="1"/>
    <col min="578" max="579" width="15.75" style="48" customWidth="1"/>
    <col min="580" max="580" width="18.58203125" style="48" customWidth="1"/>
    <col min="581" max="581" width="17.75" style="48" customWidth="1"/>
    <col min="582" max="582" width="22.58203125" style="48" customWidth="1"/>
    <col min="583" max="583" width="30.33203125" style="48" customWidth="1"/>
    <col min="584" max="584" width="23.5" style="48" customWidth="1"/>
    <col min="585" max="585" width="26.08203125" style="48" customWidth="1"/>
    <col min="586" max="586" width="29.08203125" style="48" customWidth="1"/>
    <col min="587" max="587" width="23.5" style="48" customWidth="1"/>
    <col min="588" max="588" width="25.25" style="48" customWidth="1"/>
    <col min="589" max="589" width="16.58203125" style="48" customWidth="1"/>
    <col min="590" max="590" width="11.75" style="48" customWidth="1"/>
    <col min="591" max="591" width="14.75" style="48" customWidth="1"/>
    <col min="592" max="592" width="12.58203125" style="48" customWidth="1"/>
    <col min="593" max="593" width="17" style="48" customWidth="1"/>
    <col min="594" max="594" width="21.83203125" style="48" customWidth="1"/>
    <col min="595" max="595" width="18.5" style="48" customWidth="1"/>
    <col min="596" max="596" width="19" style="48" customWidth="1"/>
    <col min="597" max="597" width="15" style="48" customWidth="1"/>
    <col min="598" max="598" width="18.58203125" style="48" customWidth="1"/>
    <col min="599" max="765" width="9" style="48"/>
    <col min="766" max="766" width="18.83203125" style="48" customWidth="1"/>
    <col min="767" max="767" width="20.58203125" style="48" customWidth="1"/>
    <col min="768" max="768" width="28.08203125" style="48" customWidth="1"/>
    <col min="769" max="823" width="20.58203125" style="48" customWidth="1"/>
    <col min="824" max="824" width="18.5" style="48" customWidth="1"/>
    <col min="825" max="825" width="18" style="48" customWidth="1"/>
    <col min="826" max="826" width="17.75" style="48" customWidth="1"/>
    <col min="827" max="827" width="22.75" style="48" customWidth="1"/>
    <col min="828" max="828" width="26" style="48" customWidth="1"/>
    <col min="829" max="829" width="34" style="48" customWidth="1"/>
    <col min="830" max="831" width="34.75" style="48" customWidth="1"/>
    <col min="832" max="832" width="26.25" style="48" customWidth="1"/>
    <col min="833" max="833" width="19.83203125" style="48" customWidth="1"/>
    <col min="834" max="835" width="15.75" style="48" customWidth="1"/>
    <col min="836" max="836" width="18.58203125" style="48" customWidth="1"/>
    <col min="837" max="837" width="17.75" style="48" customWidth="1"/>
    <col min="838" max="838" width="22.58203125" style="48" customWidth="1"/>
    <col min="839" max="839" width="30.33203125" style="48" customWidth="1"/>
    <col min="840" max="840" width="23.5" style="48" customWidth="1"/>
    <col min="841" max="841" width="26.08203125" style="48" customWidth="1"/>
    <col min="842" max="842" width="29.08203125" style="48" customWidth="1"/>
    <col min="843" max="843" width="23.5" style="48" customWidth="1"/>
    <col min="844" max="844" width="25.25" style="48" customWidth="1"/>
    <col min="845" max="845" width="16.58203125" style="48" customWidth="1"/>
    <col min="846" max="846" width="11.75" style="48" customWidth="1"/>
    <col min="847" max="847" width="14.75" style="48" customWidth="1"/>
    <col min="848" max="848" width="12.58203125" style="48" customWidth="1"/>
    <col min="849" max="849" width="17" style="48" customWidth="1"/>
    <col min="850" max="850" width="21.83203125" style="48" customWidth="1"/>
    <col min="851" max="851" width="18.5" style="48" customWidth="1"/>
    <col min="852" max="852" width="19" style="48" customWidth="1"/>
    <col min="853" max="853" width="15" style="48" customWidth="1"/>
    <col min="854" max="854" width="18.58203125" style="48" customWidth="1"/>
    <col min="855" max="1021" width="9" style="48"/>
    <col min="1022" max="1022" width="18.83203125" style="48" customWidth="1"/>
    <col min="1023" max="1023" width="20.58203125" style="48" customWidth="1"/>
    <col min="1024" max="1024" width="28.08203125" style="48" customWidth="1"/>
    <col min="1025" max="1079" width="20.58203125" style="48" customWidth="1"/>
    <col min="1080" max="1080" width="18.5" style="48" customWidth="1"/>
    <col min="1081" max="1081" width="18" style="48" customWidth="1"/>
    <col min="1082" max="1082" width="17.75" style="48" customWidth="1"/>
    <col min="1083" max="1083" width="22.75" style="48" customWidth="1"/>
    <col min="1084" max="1084" width="26" style="48" customWidth="1"/>
    <col min="1085" max="1085" width="34" style="48" customWidth="1"/>
    <col min="1086" max="1087" width="34.75" style="48" customWidth="1"/>
    <col min="1088" max="1088" width="26.25" style="48" customWidth="1"/>
    <col min="1089" max="1089" width="19.83203125" style="48" customWidth="1"/>
    <col min="1090" max="1091" width="15.75" style="48" customWidth="1"/>
    <col min="1092" max="1092" width="18.58203125" style="48" customWidth="1"/>
    <col min="1093" max="1093" width="17.75" style="48" customWidth="1"/>
    <col min="1094" max="1094" width="22.58203125" style="48" customWidth="1"/>
    <col min="1095" max="1095" width="30.33203125" style="48" customWidth="1"/>
    <col min="1096" max="1096" width="23.5" style="48" customWidth="1"/>
    <col min="1097" max="1097" width="26.08203125" style="48" customWidth="1"/>
    <col min="1098" max="1098" width="29.08203125" style="48" customWidth="1"/>
    <col min="1099" max="1099" width="23.5" style="48" customWidth="1"/>
    <col min="1100" max="1100" width="25.25" style="48" customWidth="1"/>
    <col min="1101" max="1101" width="16.58203125" style="48" customWidth="1"/>
    <col min="1102" max="1102" width="11.75" style="48" customWidth="1"/>
    <col min="1103" max="1103" width="14.75" style="48" customWidth="1"/>
    <col min="1104" max="1104" width="12.58203125" style="48" customWidth="1"/>
    <col min="1105" max="1105" width="17" style="48" customWidth="1"/>
    <col min="1106" max="1106" width="21.83203125" style="48" customWidth="1"/>
    <col min="1107" max="1107" width="18.5" style="48" customWidth="1"/>
    <col min="1108" max="1108" width="19" style="48" customWidth="1"/>
    <col min="1109" max="1109" width="15" style="48" customWidth="1"/>
    <col min="1110" max="1110" width="18.58203125" style="48" customWidth="1"/>
    <col min="1111" max="1277" width="9" style="48"/>
    <col min="1278" max="1278" width="18.83203125" style="48" customWidth="1"/>
    <col min="1279" max="1279" width="20.58203125" style="48" customWidth="1"/>
    <col min="1280" max="1280" width="28.08203125" style="48" customWidth="1"/>
    <col min="1281" max="1335" width="20.58203125" style="48" customWidth="1"/>
    <col min="1336" max="1336" width="18.5" style="48" customWidth="1"/>
    <col min="1337" max="1337" width="18" style="48" customWidth="1"/>
    <col min="1338" max="1338" width="17.75" style="48" customWidth="1"/>
    <col min="1339" max="1339" width="22.75" style="48" customWidth="1"/>
    <col min="1340" max="1340" width="26" style="48" customWidth="1"/>
    <col min="1341" max="1341" width="34" style="48" customWidth="1"/>
    <col min="1342" max="1343" width="34.75" style="48" customWidth="1"/>
    <col min="1344" max="1344" width="26.25" style="48" customWidth="1"/>
    <col min="1345" max="1345" width="19.83203125" style="48" customWidth="1"/>
    <col min="1346" max="1347" width="15.75" style="48" customWidth="1"/>
    <col min="1348" max="1348" width="18.58203125" style="48" customWidth="1"/>
    <col min="1349" max="1349" width="17.75" style="48" customWidth="1"/>
    <col min="1350" max="1350" width="22.58203125" style="48" customWidth="1"/>
    <col min="1351" max="1351" width="30.33203125" style="48" customWidth="1"/>
    <col min="1352" max="1352" width="23.5" style="48" customWidth="1"/>
    <col min="1353" max="1353" width="26.08203125" style="48" customWidth="1"/>
    <col min="1354" max="1354" width="29.08203125" style="48" customWidth="1"/>
    <col min="1355" max="1355" width="23.5" style="48" customWidth="1"/>
    <col min="1356" max="1356" width="25.25" style="48" customWidth="1"/>
    <col min="1357" max="1357" width="16.58203125" style="48" customWidth="1"/>
    <col min="1358" max="1358" width="11.75" style="48" customWidth="1"/>
    <col min="1359" max="1359" width="14.75" style="48" customWidth="1"/>
    <col min="1360" max="1360" width="12.58203125" style="48" customWidth="1"/>
    <col min="1361" max="1361" width="17" style="48" customWidth="1"/>
    <col min="1362" max="1362" width="21.83203125" style="48" customWidth="1"/>
    <col min="1363" max="1363" width="18.5" style="48" customWidth="1"/>
    <col min="1364" max="1364" width="19" style="48" customWidth="1"/>
    <col min="1365" max="1365" width="15" style="48" customWidth="1"/>
    <col min="1366" max="1366" width="18.58203125" style="48" customWidth="1"/>
    <col min="1367" max="1533" width="9" style="48"/>
    <col min="1534" max="1534" width="18.83203125" style="48" customWidth="1"/>
    <col min="1535" max="1535" width="20.58203125" style="48" customWidth="1"/>
    <col min="1536" max="1536" width="28.08203125" style="48" customWidth="1"/>
    <col min="1537" max="1591" width="20.58203125" style="48" customWidth="1"/>
    <col min="1592" max="1592" width="18.5" style="48" customWidth="1"/>
    <col min="1593" max="1593" width="18" style="48" customWidth="1"/>
    <col min="1594" max="1594" width="17.75" style="48" customWidth="1"/>
    <col min="1595" max="1595" width="22.75" style="48" customWidth="1"/>
    <col min="1596" max="1596" width="26" style="48" customWidth="1"/>
    <col min="1597" max="1597" width="34" style="48" customWidth="1"/>
    <col min="1598" max="1599" width="34.75" style="48" customWidth="1"/>
    <col min="1600" max="1600" width="26.25" style="48" customWidth="1"/>
    <col min="1601" max="1601" width="19.83203125" style="48" customWidth="1"/>
    <col min="1602" max="1603" width="15.75" style="48" customWidth="1"/>
    <col min="1604" max="1604" width="18.58203125" style="48" customWidth="1"/>
    <col min="1605" max="1605" width="17.75" style="48" customWidth="1"/>
    <col min="1606" max="1606" width="22.58203125" style="48" customWidth="1"/>
    <col min="1607" max="1607" width="30.33203125" style="48" customWidth="1"/>
    <col min="1608" max="1608" width="23.5" style="48" customWidth="1"/>
    <col min="1609" max="1609" width="26.08203125" style="48" customWidth="1"/>
    <col min="1610" max="1610" width="29.08203125" style="48" customWidth="1"/>
    <col min="1611" max="1611" width="23.5" style="48" customWidth="1"/>
    <col min="1612" max="1612" width="25.25" style="48" customWidth="1"/>
    <col min="1613" max="1613" width="16.58203125" style="48" customWidth="1"/>
    <col min="1614" max="1614" width="11.75" style="48" customWidth="1"/>
    <col min="1615" max="1615" width="14.75" style="48" customWidth="1"/>
    <col min="1616" max="1616" width="12.58203125" style="48" customWidth="1"/>
    <col min="1617" max="1617" width="17" style="48" customWidth="1"/>
    <col min="1618" max="1618" width="21.83203125" style="48" customWidth="1"/>
    <col min="1619" max="1619" width="18.5" style="48" customWidth="1"/>
    <col min="1620" max="1620" width="19" style="48" customWidth="1"/>
    <col min="1621" max="1621" width="15" style="48" customWidth="1"/>
    <col min="1622" max="1622" width="18.58203125" style="48" customWidth="1"/>
    <col min="1623" max="1789" width="9" style="48"/>
    <col min="1790" max="1790" width="18.83203125" style="48" customWidth="1"/>
    <col min="1791" max="1791" width="20.58203125" style="48" customWidth="1"/>
    <col min="1792" max="1792" width="28.08203125" style="48" customWidth="1"/>
    <col min="1793" max="1847" width="20.58203125" style="48" customWidth="1"/>
    <col min="1848" max="1848" width="18.5" style="48" customWidth="1"/>
    <col min="1849" max="1849" width="18" style="48" customWidth="1"/>
    <col min="1850" max="1850" width="17.75" style="48" customWidth="1"/>
    <col min="1851" max="1851" width="22.75" style="48" customWidth="1"/>
    <col min="1852" max="1852" width="26" style="48" customWidth="1"/>
    <col min="1853" max="1853" width="34" style="48" customWidth="1"/>
    <col min="1854" max="1855" width="34.75" style="48" customWidth="1"/>
    <col min="1856" max="1856" width="26.25" style="48" customWidth="1"/>
    <col min="1857" max="1857" width="19.83203125" style="48" customWidth="1"/>
    <col min="1858" max="1859" width="15.75" style="48" customWidth="1"/>
    <col min="1860" max="1860" width="18.58203125" style="48" customWidth="1"/>
    <col min="1861" max="1861" width="17.75" style="48" customWidth="1"/>
    <col min="1862" max="1862" width="22.58203125" style="48" customWidth="1"/>
    <col min="1863" max="1863" width="30.33203125" style="48" customWidth="1"/>
    <col min="1864" max="1864" width="23.5" style="48" customWidth="1"/>
    <col min="1865" max="1865" width="26.08203125" style="48" customWidth="1"/>
    <col min="1866" max="1866" width="29.08203125" style="48" customWidth="1"/>
    <col min="1867" max="1867" width="23.5" style="48" customWidth="1"/>
    <col min="1868" max="1868" width="25.25" style="48" customWidth="1"/>
    <col min="1869" max="1869" width="16.58203125" style="48" customWidth="1"/>
    <col min="1870" max="1870" width="11.75" style="48" customWidth="1"/>
    <col min="1871" max="1871" width="14.75" style="48" customWidth="1"/>
    <col min="1872" max="1872" width="12.58203125" style="48" customWidth="1"/>
    <col min="1873" max="1873" width="17" style="48" customWidth="1"/>
    <col min="1874" max="1874" width="21.83203125" style="48" customWidth="1"/>
    <col min="1875" max="1875" width="18.5" style="48" customWidth="1"/>
    <col min="1876" max="1876" width="19" style="48" customWidth="1"/>
    <col min="1877" max="1877" width="15" style="48" customWidth="1"/>
    <col min="1878" max="1878" width="18.58203125" style="48" customWidth="1"/>
    <col min="1879" max="2045" width="9" style="48"/>
    <col min="2046" max="2046" width="18.83203125" style="48" customWidth="1"/>
    <col min="2047" max="2047" width="20.58203125" style="48" customWidth="1"/>
    <col min="2048" max="2048" width="28.08203125" style="48" customWidth="1"/>
    <col min="2049" max="2103" width="20.58203125" style="48" customWidth="1"/>
    <col min="2104" max="2104" width="18.5" style="48" customWidth="1"/>
    <col min="2105" max="2105" width="18" style="48" customWidth="1"/>
    <col min="2106" max="2106" width="17.75" style="48" customWidth="1"/>
    <col min="2107" max="2107" width="22.75" style="48" customWidth="1"/>
    <col min="2108" max="2108" width="26" style="48" customWidth="1"/>
    <col min="2109" max="2109" width="34" style="48" customWidth="1"/>
    <col min="2110" max="2111" width="34.75" style="48" customWidth="1"/>
    <col min="2112" max="2112" width="26.25" style="48" customWidth="1"/>
    <col min="2113" max="2113" width="19.83203125" style="48" customWidth="1"/>
    <col min="2114" max="2115" width="15.75" style="48" customWidth="1"/>
    <col min="2116" max="2116" width="18.58203125" style="48" customWidth="1"/>
    <col min="2117" max="2117" width="17.75" style="48" customWidth="1"/>
    <col min="2118" max="2118" width="22.58203125" style="48" customWidth="1"/>
    <col min="2119" max="2119" width="30.33203125" style="48" customWidth="1"/>
    <col min="2120" max="2120" width="23.5" style="48" customWidth="1"/>
    <col min="2121" max="2121" width="26.08203125" style="48" customWidth="1"/>
    <col min="2122" max="2122" width="29.08203125" style="48" customWidth="1"/>
    <col min="2123" max="2123" width="23.5" style="48" customWidth="1"/>
    <col min="2124" max="2124" width="25.25" style="48" customWidth="1"/>
    <col min="2125" max="2125" width="16.58203125" style="48" customWidth="1"/>
    <col min="2126" max="2126" width="11.75" style="48" customWidth="1"/>
    <col min="2127" max="2127" width="14.75" style="48" customWidth="1"/>
    <col min="2128" max="2128" width="12.58203125" style="48" customWidth="1"/>
    <col min="2129" max="2129" width="17" style="48" customWidth="1"/>
    <col min="2130" max="2130" width="21.83203125" style="48" customWidth="1"/>
    <col min="2131" max="2131" width="18.5" style="48" customWidth="1"/>
    <col min="2132" max="2132" width="19" style="48" customWidth="1"/>
    <col min="2133" max="2133" width="15" style="48" customWidth="1"/>
    <col min="2134" max="2134" width="18.58203125" style="48" customWidth="1"/>
    <col min="2135" max="2301" width="9" style="48"/>
    <col min="2302" max="2302" width="18.83203125" style="48" customWidth="1"/>
    <col min="2303" max="2303" width="20.58203125" style="48" customWidth="1"/>
    <col min="2304" max="2304" width="28.08203125" style="48" customWidth="1"/>
    <col min="2305" max="2359" width="20.58203125" style="48" customWidth="1"/>
    <col min="2360" max="2360" width="18.5" style="48" customWidth="1"/>
    <col min="2361" max="2361" width="18" style="48" customWidth="1"/>
    <col min="2362" max="2362" width="17.75" style="48" customWidth="1"/>
    <col min="2363" max="2363" width="22.75" style="48" customWidth="1"/>
    <col min="2364" max="2364" width="26" style="48" customWidth="1"/>
    <col min="2365" max="2365" width="34" style="48" customWidth="1"/>
    <col min="2366" max="2367" width="34.75" style="48" customWidth="1"/>
    <col min="2368" max="2368" width="26.25" style="48" customWidth="1"/>
    <col min="2369" max="2369" width="19.83203125" style="48" customWidth="1"/>
    <col min="2370" max="2371" width="15.75" style="48" customWidth="1"/>
    <col min="2372" max="2372" width="18.58203125" style="48" customWidth="1"/>
    <col min="2373" max="2373" width="17.75" style="48" customWidth="1"/>
    <col min="2374" max="2374" width="22.58203125" style="48" customWidth="1"/>
    <col min="2375" max="2375" width="30.33203125" style="48" customWidth="1"/>
    <col min="2376" max="2376" width="23.5" style="48" customWidth="1"/>
    <col min="2377" max="2377" width="26.08203125" style="48" customWidth="1"/>
    <col min="2378" max="2378" width="29.08203125" style="48" customWidth="1"/>
    <col min="2379" max="2379" width="23.5" style="48" customWidth="1"/>
    <col min="2380" max="2380" width="25.25" style="48" customWidth="1"/>
    <col min="2381" max="2381" width="16.58203125" style="48" customWidth="1"/>
    <col min="2382" max="2382" width="11.75" style="48" customWidth="1"/>
    <col min="2383" max="2383" width="14.75" style="48" customWidth="1"/>
    <col min="2384" max="2384" width="12.58203125" style="48" customWidth="1"/>
    <col min="2385" max="2385" width="17" style="48" customWidth="1"/>
    <col min="2386" max="2386" width="21.83203125" style="48" customWidth="1"/>
    <col min="2387" max="2387" width="18.5" style="48" customWidth="1"/>
    <col min="2388" max="2388" width="19" style="48" customWidth="1"/>
    <col min="2389" max="2389" width="15" style="48" customWidth="1"/>
    <col min="2390" max="2390" width="18.58203125" style="48" customWidth="1"/>
    <col min="2391" max="2557" width="9" style="48"/>
    <col min="2558" max="2558" width="18.83203125" style="48" customWidth="1"/>
    <col min="2559" max="2559" width="20.58203125" style="48" customWidth="1"/>
    <col min="2560" max="2560" width="28.08203125" style="48" customWidth="1"/>
    <col min="2561" max="2615" width="20.58203125" style="48" customWidth="1"/>
    <col min="2616" max="2616" width="18.5" style="48" customWidth="1"/>
    <col min="2617" max="2617" width="18" style="48" customWidth="1"/>
    <col min="2618" max="2618" width="17.75" style="48" customWidth="1"/>
    <col min="2619" max="2619" width="22.75" style="48" customWidth="1"/>
    <col min="2620" max="2620" width="26" style="48" customWidth="1"/>
    <col min="2621" max="2621" width="34" style="48" customWidth="1"/>
    <col min="2622" max="2623" width="34.75" style="48" customWidth="1"/>
    <col min="2624" max="2624" width="26.25" style="48" customWidth="1"/>
    <col min="2625" max="2625" width="19.83203125" style="48" customWidth="1"/>
    <col min="2626" max="2627" width="15.75" style="48" customWidth="1"/>
    <col min="2628" max="2628" width="18.58203125" style="48" customWidth="1"/>
    <col min="2629" max="2629" width="17.75" style="48" customWidth="1"/>
    <col min="2630" max="2630" width="22.58203125" style="48" customWidth="1"/>
    <col min="2631" max="2631" width="30.33203125" style="48" customWidth="1"/>
    <col min="2632" max="2632" width="23.5" style="48" customWidth="1"/>
    <col min="2633" max="2633" width="26.08203125" style="48" customWidth="1"/>
    <col min="2634" max="2634" width="29.08203125" style="48" customWidth="1"/>
    <col min="2635" max="2635" width="23.5" style="48" customWidth="1"/>
    <col min="2636" max="2636" width="25.25" style="48" customWidth="1"/>
    <col min="2637" max="2637" width="16.58203125" style="48" customWidth="1"/>
    <col min="2638" max="2638" width="11.75" style="48" customWidth="1"/>
    <col min="2639" max="2639" width="14.75" style="48" customWidth="1"/>
    <col min="2640" max="2640" width="12.58203125" style="48" customWidth="1"/>
    <col min="2641" max="2641" width="17" style="48" customWidth="1"/>
    <col min="2642" max="2642" width="21.83203125" style="48" customWidth="1"/>
    <col min="2643" max="2643" width="18.5" style="48" customWidth="1"/>
    <col min="2644" max="2644" width="19" style="48" customWidth="1"/>
    <col min="2645" max="2645" width="15" style="48" customWidth="1"/>
    <col min="2646" max="2646" width="18.58203125" style="48" customWidth="1"/>
    <col min="2647" max="2813" width="9" style="48"/>
    <col min="2814" max="2814" width="18.83203125" style="48" customWidth="1"/>
    <col min="2815" max="2815" width="20.58203125" style="48" customWidth="1"/>
    <col min="2816" max="2816" width="28.08203125" style="48" customWidth="1"/>
    <col min="2817" max="2871" width="20.58203125" style="48" customWidth="1"/>
    <col min="2872" max="2872" width="18.5" style="48" customWidth="1"/>
    <col min="2873" max="2873" width="18" style="48" customWidth="1"/>
    <col min="2874" max="2874" width="17.75" style="48" customWidth="1"/>
    <col min="2875" max="2875" width="22.75" style="48" customWidth="1"/>
    <col min="2876" max="2876" width="26" style="48" customWidth="1"/>
    <col min="2877" max="2877" width="34" style="48" customWidth="1"/>
    <col min="2878" max="2879" width="34.75" style="48" customWidth="1"/>
    <col min="2880" max="2880" width="26.25" style="48" customWidth="1"/>
    <col min="2881" max="2881" width="19.83203125" style="48" customWidth="1"/>
    <col min="2882" max="2883" width="15.75" style="48" customWidth="1"/>
    <col min="2884" max="2884" width="18.58203125" style="48" customWidth="1"/>
    <col min="2885" max="2885" width="17.75" style="48" customWidth="1"/>
    <col min="2886" max="2886" width="22.58203125" style="48" customWidth="1"/>
    <col min="2887" max="2887" width="30.33203125" style="48" customWidth="1"/>
    <col min="2888" max="2888" width="23.5" style="48" customWidth="1"/>
    <col min="2889" max="2889" width="26.08203125" style="48" customWidth="1"/>
    <col min="2890" max="2890" width="29.08203125" style="48" customWidth="1"/>
    <col min="2891" max="2891" width="23.5" style="48" customWidth="1"/>
    <col min="2892" max="2892" width="25.25" style="48" customWidth="1"/>
    <col min="2893" max="2893" width="16.58203125" style="48" customWidth="1"/>
    <col min="2894" max="2894" width="11.75" style="48" customWidth="1"/>
    <col min="2895" max="2895" width="14.75" style="48" customWidth="1"/>
    <col min="2896" max="2896" width="12.58203125" style="48" customWidth="1"/>
    <col min="2897" max="2897" width="17" style="48" customWidth="1"/>
    <col min="2898" max="2898" width="21.83203125" style="48" customWidth="1"/>
    <col min="2899" max="2899" width="18.5" style="48" customWidth="1"/>
    <col min="2900" max="2900" width="19" style="48" customWidth="1"/>
    <col min="2901" max="2901" width="15" style="48" customWidth="1"/>
    <col min="2902" max="2902" width="18.58203125" style="48" customWidth="1"/>
    <col min="2903" max="3069" width="9" style="48"/>
    <col min="3070" max="3070" width="18.83203125" style="48" customWidth="1"/>
    <col min="3071" max="3071" width="20.58203125" style="48" customWidth="1"/>
    <col min="3072" max="3072" width="28.08203125" style="48" customWidth="1"/>
    <col min="3073" max="3127" width="20.58203125" style="48" customWidth="1"/>
    <col min="3128" max="3128" width="18.5" style="48" customWidth="1"/>
    <col min="3129" max="3129" width="18" style="48" customWidth="1"/>
    <col min="3130" max="3130" width="17.75" style="48" customWidth="1"/>
    <col min="3131" max="3131" width="22.75" style="48" customWidth="1"/>
    <col min="3132" max="3132" width="26" style="48" customWidth="1"/>
    <col min="3133" max="3133" width="34" style="48" customWidth="1"/>
    <col min="3134" max="3135" width="34.75" style="48" customWidth="1"/>
    <col min="3136" max="3136" width="26.25" style="48" customWidth="1"/>
    <col min="3137" max="3137" width="19.83203125" style="48" customWidth="1"/>
    <col min="3138" max="3139" width="15.75" style="48" customWidth="1"/>
    <col min="3140" max="3140" width="18.58203125" style="48" customWidth="1"/>
    <col min="3141" max="3141" width="17.75" style="48" customWidth="1"/>
    <col min="3142" max="3142" width="22.58203125" style="48" customWidth="1"/>
    <col min="3143" max="3143" width="30.33203125" style="48" customWidth="1"/>
    <col min="3144" max="3144" width="23.5" style="48" customWidth="1"/>
    <col min="3145" max="3145" width="26.08203125" style="48" customWidth="1"/>
    <col min="3146" max="3146" width="29.08203125" style="48" customWidth="1"/>
    <col min="3147" max="3147" width="23.5" style="48" customWidth="1"/>
    <col min="3148" max="3148" width="25.25" style="48" customWidth="1"/>
    <col min="3149" max="3149" width="16.58203125" style="48" customWidth="1"/>
    <col min="3150" max="3150" width="11.75" style="48" customWidth="1"/>
    <col min="3151" max="3151" width="14.75" style="48" customWidth="1"/>
    <col min="3152" max="3152" width="12.58203125" style="48" customWidth="1"/>
    <col min="3153" max="3153" width="17" style="48" customWidth="1"/>
    <col min="3154" max="3154" width="21.83203125" style="48" customWidth="1"/>
    <col min="3155" max="3155" width="18.5" style="48" customWidth="1"/>
    <col min="3156" max="3156" width="19" style="48" customWidth="1"/>
    <col min="3157" max="3157" width="15" style="48" customWidth="1"/>
    <col min="3158" max="3158" width="18.58203125" style="48" customWidth="1"/>
    <col min="3159" max="3325" width="9" style="48"/>
    <col min="3326" max="3326" width="18.83203125" style="48" customWidth="1"/>
    <col min="3327" max="3327" width="20.58203125" style="48" customWidth="1"/>
    <col min="3328" max="3328" width="28.08203125" style="48" customWidth="1"/>
    <col min="3329" max="3383" width="20.58203125" style="48" customWidth="1"/>
    <col min="3384" max="3384" width="18.5" style="48" customWidth="1"/>
    <col min="3385" max="3385" width="18" style="48" customWidth="1"/>
    <col min="3386" max="3386" width="17.75" style="48" customWidth="1"/>
    <col min="3387" max="3387" width="22.75" style="48" customWidth="1"/>
    <col min="3388" max="3388" width="26" style="48" customWidth="1"/>
    <col min="3389" max="3389" width="34" style="48" customWidth="1"/>
    <col min="3390" max="3391" width="34.75" style="48" customWidth="1"/>
    <col min="3392" max="3392" width="26.25" style="48" customWidth="1"/>
    <col min="3393" max="3393" width="19.83203125" style="48" customWidth="1"/>
    <col min="3394" max="3395" width="15.75" style="48" customWidth="1"/>
    <col min="3396" max="3396" width="18.58203125" style="48" customWidth="1"/>
    <col min="3397" max="3397" width="17.75" style="48" customWidth="1"/>
    <col min="3398" max="3398" width="22.58203125" style="48" customWidth="1"/>
    <col min="3399" max="3399" width="30.33203125" style="48" customWidth="1"/>
    <col min="3400" max="3400" width="23.5" style="48" customWidth="1"/>
    <col min="3401" max="3401" width="26.08203125" style="48" customWidth="1"/>
    <col min="3402" max="3402" width="29.08203125" style="48" customWidth="1"/>
    <col min="3403" max="3403" width="23.5" style="48" customWidth="1"/>
    <col min="3404" max="3404" width="25.25" style="48" customWidth="1"/>
    <col min="3405" max="3405" width="16.58203125" style="48" customWidth="1"/>
    <col min="3406" max="3406" width="11.75" style="48" customWidth="1"/>
    <col min="3407" max="3407" width="14.75" style="48" customWidth="1"/>
    <col min="3408" max="3408" width="12.58203125" style="48" customWidth="1"/>
    <col min="3409" max="3409" width="17" style="48" customWidth="1"/>
    <col min="3410" max="3410" width="21.83203125" style="48" customWidth="1"/>
    <col min="3411" max="3411" width="18.5" style="48" customWidth="1"/>
    <col min="3412" max="3412" width="19" style="48" customWidth="1"/>
    <col min="3413" max="3413" width="15" style="48" customWidth="1"/>
    <col min="3414" max="3414" width="18.58203125" style="48" customWidth="1"/>
    <col min="3415" max="3581" width="9" style="48"/>
    <col min="3582" max="3582" width="18.83203125" style="48" customWidth="1"/>
    <col min="3583" max="3583" width="20.58203125" style="48" customWidth="1"/>
    <col min="3584" max="3584" width="28.08203125" style="48" customWidth="1"/>
    <col min="3585" max="3639" width="20.58203125" style="48" customWidth="1"/>
    <col min="3640" max="3640" width="18.5" style="48" customWidth="1"/>
    <col min="3641" max="3641" width="18" style="48" customWidth="1"/>
    <col min="3642" max="3642" width="17.75" style="48" customWidth="1"/>
    <col min="3643" max="3643" width="22.75" style="48" customWidth="1"/>
    <col min="3644" max="3644" width="26" style="48" customWidth="1"/>
    <col min="3645" max="3645" width="34" style="48" customWidth="1"/>
    <col min="3646" max="3647" width="34.75" style="48" customWidth="1"/>
    <col min="3648" max="3648" width="26.25" style="48" customWidth="1"/>
    <col min="3649" max="3649" width="19.83203125" style="48" customWidth="1"/>
    <col min="3650" max="3651" width="15.75" style="48" customWidth="1"/>
    <col min="3652" max="3652" width="18.58203125" style="48" customWidth="1"/>
    <col min="3653" max="3653" width="17.75" style="48" customWidth="1"/>
    <col min="3654" max="3654" width="22.58203125" style="48" customWidth="1"/>
    <col min="3655" max="3655" width="30.33203125" style="48" customWidth="1"/>
    <col min="3656" max="3656" width="23.5" style="48" customWidth="1"/>
    <col min="3657" max="3657" width="26.08203125" style="48" customWidth="1"/>
    <col min="3658" max="3658" width="29.08203125" style="48" customWidth="1"/>
    <col min="3659" max="3659" width="23.5" style="48" customWidth="1"/>
    <col min="3660" max="3660" width="25.25" style="48" customWidth="1"/>
    <col min="3661" max="3661" width="16.58203125" style="48" customWidth="1"/>
    <col min="3662" max="3662" width="11.75" style="48" customWidth="1"/>
    <col min="3663" max="3663" width="14.75" style="48" customWidth="1"/>
    <col min="3664" max="3664" width="12.58203125" style="48" customWidth="1"/>
    <col min="3665" max="3665" width="17" style="48" customWidth="1"/>
    <col min="3666" max="3666" width="21.83203125" style="48" customWidth="1"/>
    <col min="3667" max="3667" width="18.5" style="48" customWidth="1"/>
    <col min="3668" max="3668" width="19" style="48" customWidth="1"/>
    <col min="3669" max="3669" width="15" style="48" customWidth="1"/>
    <col min="3670" max="3670" width="18.58203125" style="48" customWidth="1"/>
    <col min="3671" max="3837" width="9" style="48"/>
    <col min="3838" max="3838" width="18.83203125" style="48" customWidth="1"/>
    <col min="3839" max="3839" width="20.58203125" style="48" customWidth="1"/>
    <col min="3840" max="3840" width="28.08203125" style="48" customWidth="1"/>
    <col min="3841" max="3895" width="20.58203125" style="48" customWidth="1"/>
    <col min="3896" max="3896" width="18.5" style="48" customWidth="1"/>
    <col min="3897" max="3897" width="18" style="48" customWidth="1"/>
    <col min="3898" max="3898" width="17.75" style="48" customWidth="1"/>
    <col min="3899" max="3899" width="22.75" style="48" customWidth="1"/>
    <col min="3900" max="3900" width="26" style="48" customWidth="1"/>
    <col min="3901" max="3901" width="34" style="48" customWidth="1"/>
    <col min="3902" max="3903" width="34.75" style="48" customWidth="1"/>
    <col min="3904" max="3904" width="26.25" style="48" customWidth="1"/>
    <col min="3905" max="3905" width="19.83203125" style="48" customWidth="1"/>
    <col min="3906" max="3907" width="15.75" style="48" customWidth="1"/>
    <col min="3908" max="3908" width="18.58203125" style="48" customWidth="1"/>
    <col min="3909" max="3909" width="17.75" style="48" customWidth="1"/>
    <col min="3910" max="3910" width="22.58203125" style="48" customWidth="1"/>
    <col min="3911" max="3911" width="30.33203125" style="48" customWidth="1"/>
    <col min="3912" max="3912" width="23.5" style="48" customWidth="1"/>
    <col min="3913" max="3913" width="26.08203125" style="48" customWidth="1"/>
    <col min="3914" max="3914" width="29.08203125" style="48" customWidth="1"/>
    <col min="3915" max="3915" width="23.5" style="48" customWidth="1"/>
    <col min="3916" max="3916" width="25.25" style="48" customWidth="1"/>
    <col min="3917" max="3917" width="16.58203125" style="48" customWidth="1"/>
    <col min="3918" max="3918" width="11.75" style="48" customWidth="1"/>
    <col min="3919" max="3919" width="14.75" style="48" customWidth="1"/>
    <col min="3920" max="3920" width="12.58203125" style="48" customWidth="1"/>
    <col min="3921" max="3921" width="17" style="48" customWidth="1"/>
    <col min="3922" max="3922" width="21.83203125" style="48" customWidth="1"/>
    <col min="3923" max="3923" width="18.5" style="48" customWidth="1"/>
    <col min="3924" max="3924" width="19" style="48" customWidth="1"/>
    <col min="3925" max="3925" width="15" style="48" customWidth="1"/>
    <col min="3926" max="3926" width="18.58203125" style="48" customWidth="1"/>
    <col min="3927" max="4093" width="9" style="48"/>
    <col min="4094" max="4094" width="18.83203125" style="48" customWidth="1"/>
    <col min="4095" max="4095" width="20.58203125" style="48" customWidth="1"/>
    <col min="4096" max="4096" width="28.08203125" style="48" customWidth="1"/>
    <col min="4097" max="4151" width="20.58203125" style="48" customWidth="1"/>
    <col min="4152" max="4152" width="18.5" style="48" customWidth="1"/>
    <col min="4153" max="4153" width="18" style="48" customWidth="1"/>
    <col min="4154" max="4154" width="17.75" style="48" customWidth="1"/>
    <col min="4155" max="4155" width="22.75" style="48" customWidth="1"/>
    <col min="4156" max="4156" width="26" style="48" customWidth="1"/>
    <col min="4157" max="4157" width="34" style="48" customWidth="1"/>
    <col min="4158" max="4159" width="34.75" style="48" customWidth="1"/>
    <col min="4160" max="4160" width="26.25" style="48" customWidth="1"/>
    <col min="4161" max="4161" width="19.83203125" style="48" customWidth="1"/>
    <col min="4162" max="4163" width="15.75" style="48" customWidth="1"/>
    <col min="4164" max="4164" width="18.58203125" style="48" customWidth="1"/>
    <col min="4165" max="4165" width="17.75" style="48" customWidth="1"/>
    <col min="4166" max="4166" width="22.58203125" style="48" customWidth="1"/>
    <col min="4167" max="4167" width="30.33203125" style="48" customWidth="1"/>
    <col min="4168" max="4168" width="23.5" style="48" customWidth="1"/>
    <col min="4169" max="4169" width="26.08203125" style="48" customWidth="1"/>
    <col min="4170" max="4170" width="29.08203125" style="48" customWidth="1"/>
    <col min="4171" max="4171" width="23.5" style="48" customWidth="1"/>
    <col min="4172" max="4172" width="25.25" style="48" customWidth="1"/>
    <col min="4173" max="4173" width="16.58203125" style="48" customWidth="1"/>
    <col min="4174" max="4174" width="11.75" style="48" customWidth="1"/>
    <col min="4175" max="4175" width="14.75" style="48" customWidth="1"/>
    <col min="4176" max="4176" width="12.58203125" style="48" customWidth="1"/>
    <col min="4177" max="4177" width="17" style="48" customWidth="1"/>
    <col min="4178" max="4178" width="21.83203125" style="48" customWidth="1"/>
    <col min="4179" max="4179" width="18.5" style="48" customWidth="1"/>
    <col min="4180" max="4180" width="19" style="48" customWidth="1"/>
    <col min="4181" max="4181" width="15" style="48" customWidth="1"/>
    <col min="4182" max="4182" width="18.58203125" style="48" customWidth="1"/>
    <col min="4183" max="4349" width="9" style="48"/>
    <col min="4350" max="4350" width="18.83203125" style="48" customWidth="1"/>
    <col min="4351" max="4351" width="20.58203125" style="48" customWidth="1"/>
    <col min="4352" max="4352" width="28.08203125" style="48" customWidth="1"/>
    <col min="4353" max="4407" width="20.58203125" style="48" customWidth="1"/>
    <col min="4408" max="4408" width="18.5" style="48" customWidth="1"/>
    <col min="4409" max="4409" width="18" style="48" customWidth="1"/>
    <col min="4410" max="4410" width="17.75" style="48" customWidth="1"/>
    <col min="4411" max="4411" width="22.75" style="48" customWidth="1"/>
    <col min="4412" max="4412" width="26" style="48" customWidth="1"/>
    <col min="4413" max="4413" width="34" style="48" customWidth="1"/>
    <col min="4414" max="4415" width="34.75" style="48" customWidth="1"/>
    <col min="4416" max="4416" width="26.25" style="48" customWidth="1"/>
    <col min="4417" max="4417" width="19.83203125" style="48" customWidth="1"/>
    <col min="4418" max="4419" width="15.75" style="48" customWidth="1"/>
    <col min="4420" max="4420" width="18.58203125" style="48" customWidth="1"/>
    <col min="4421" max="4421" width="17.75" style="48" customWidth="1"/>
    <col min="4422" max="4422" width="22.58203125" style="48" customWidth="1"/>
    <col min="4423" max="4423" width="30.33203125" style="48" customWidth="1"/>
    <col min="4424" max="4424" width="23.5" style="48" customWidth="1"/>
    <col min="4425" max="4425" width="26.08203125" style="48" customWidth="1"/>
    <col min="4426" max="4426" width="29.08203125" style="48" customWidth="1"/>
    <col min="4427" max="4427" width="23.5" style="48" customWidth="1"/>
    <col min="4428" max="4428" width="25.25" style="48" customWidth="1"/>
    <col min="4429" max="4429" width="16.58203125" style="48" customWidth="1"/>
    <col min="4430" max="4430" width="11.75" style="48" customWidth="1"/>
    <col min="4431" max="4431" width="14.75" style="48" customWidth="1"/>
    <col min="4432" max="4432" width="12.58203125" style="48" customWidth="1"/>
    <col min="4433" max="4433" width="17" style="48" customWidth="1"/>
    <col min="4434" max="4434" width="21.83203125" style="48" customWidth="1"/>
    <col min="4435" max="4435" width="18.5" style="48" customWidth="1"/>
    <col min="4436" max="4436" width="19" style="48" customWidth="1"/>
    <col min="4437" max="4437" width="15" style="48" customWidth="1"/>
    <col min="4438" max="4438" width="18.58203125" style="48" customWidth="1"/>
    <col min="4439" max="4605" width="9" style="48"/>
    <col min="4606" max="4606" width="18.83203125" style="48" customWidth="1"/>
    <col min="4607" max="4607" width="20.58203125" style="48" customWidth="1"/>
    <col min="4608" max="4608" width="28.08203125" style="48" customWidth="1"/>
    <col min="4609" max="4663" width="20.58203125" style="48" customWidth="1"/>
    <col min="4664" max="4664" width="18.5" style="48" customWidth="1"/>
    <col min="4665" max="4665" width="18" style="48" customWidth="1"/>
    <col min="4666" max="4666" width="17.75" style="48" customWidth="1"/>
    <col min="4667" max="4667" width="22.75" style="48" customWidth="1"/>
    <col min="4668" max="4668" width="26" style="48" customWidth="1"/>
    <col min="4669" max="4669" width="34" style="48" customWidth="1"/>
    <col min="4670" max="4671" width="34.75" style="48" customWidth="1"/>
    <col min="4672" max="4672" width="26.25" style="48" customWidth="1"/>
    <col min="4673" max="4673" width="19.83203125" style="48" customWidth="1"/>
    <col min="4674" max="4675" width="15.75" style="48" customWidth="1"/>
    <col min="4676" max="4676" width="18.58203125" style="48" customWidth="1"/>
    <col min="4677" max="4677" width="17.75" style="48" customWidth="1"/>
    <col min="4678" max="4678" width="22.58203125" style="48" customWidth="1"/>
    <col min="4679" max="4679" width="30.33203125" style="48" customWidth="1"/>
    <col min="4680" max="4680" width="23.5" style="48" customWidth="1"/>
    <col min="4681" max="4681" width="26.08203125" style="48" customWidth="1"/>
    <col min="4682" max="4682" width="29.08203125" style="48" customWidth="1"/>
    <col min="4683" max="4683" width="23.5" style="48" customWidth="1"/>
    <col min="4684" max="4684" width="25.25" style="48" customWidth="1"/>
    <col min="4685" max="4685" width="16.58203125" style="48" customWidth="1"/>
    <col min="4686" max="4686" width="11.75" style="48" customWidth="1"/>
    <col min="4687" max="4687" width="14.75" style="48" customWidth="1"/>
    <col min="4688" max="4688" width="12.58203125" style="48" customWidth="1"/>
    <col min="4689" max="4689" width="17" style="48" customWidth="1"/>
    <col min="4690" max="4690" width="21.83203125" style="48" customWidth="1"/>
    <col min="4691" max="4691" width="18.5" style="48" customWidth="1"/>
    <col min="4692" max="4692" width="19" style="48" customWidth="1"/>
    <col min="4693" max="4693" width="15" style="48" customWidth="1"/>
    <col min="4694" max="4694" width="18.58203125" style="48" customWidth="1"/>
    <col min="4695" max="4861" width="9" style="48"/>
    <col min="4862" max="4862" width="18.83203125" style="48" customWidth="1"/>
    <col min="4863" max="4863" width="20.58203125" style="48" customWidth="1"/>
    <col min="4864" max="4864" width="28.08203125" style="48" customWidth="1"/>
    <col min="4865" max="4919" width="20.58203125" style="48" customWidth="1"/>
    <col min="4920" max="4920" width="18.5" style="48" customWidth="1"/>
    <col min="4921" max="4921" width="18" style="48" customWidth="1"/>
    <col min="4922" max="4922" width="17.75" style="48" customWidth="1"/>
    <col min="4923" max="4923" width="22.75" style="48" customWidth="1"/>
    <col min="4924" max="4924" width="26" style="48" customWidth="1"/>
    <col min="4925" max="4925" width="34" style="48" customWidth="1"/>
    <col min="4926" max="4927" width="34.75" style="48" customWidth="1"/>
    <col min="4928" max="4928" width="26.25" style="48" customWidth="1"/>
    <col min="4929" max="4929" width="19.83203125" style="48" customWidth="1"/>
    <col min="4930" max="4931" width="15.75" style="48" customWidth="1"/>
    <col min="4932" max="4932" width="18.58203125" style="48" customWidth="1"/>
    <col min="4933" max="4933" width="17.75" style="48" customWidth="1"/>
    <col min="4934" max="4934" width="22.58203125" style="48" customWidth="1"/>
    <col min="4935" max="4935" width="30.33203125" style="48" customWidth="1"/>
    <col min="4936" max="4936" width="23.5" style="48" customWidth="1"/>
    <col min="4937" max="4937" width="26.08203125" style="48" customWidth="1"/>
    <col min="4938" max="4938" width="29.08203125" style="48" customWidth="1"/>
    <col min="4939" max="4939" width="23.5" style="48" customWidth="1"/>
    <col min="4940" max="4940" width="25.25" style="48" customWidth="1"/>
    <col min="4941" max="4941" width="16.58203125" style="48" customWidth="1"/>
    <col min="4942" max="4942" width="11.75" style="48" customWidth="1"/>
    <col min="4943" max="4943" width="14.75" style="48" customWidth="1"/>
    <col min="4944" max="4944" width="12.58203125" style="48" customWidth="1"/>
    <col min="4945" max="4945" width="17" style="48" customWidth="1"/>
    <col min="4946" max="4946" width="21.83203125" style="48" customWidth="1"/>
    <col min="4947" max="4947" width="18.5" style="48" customWidth="1"/>
    <col min="4948" max="4948" width="19" style="48" customWidth="1"/>
    <col min="4949" max="4949" width="15" style="48" customWidth="1"/>
    <col min="4950" max="4950" width="18.58203125" style="48" customWidth="1"/>
    <col min="4951" max="5117" width="9" style="48"/>
    <col min="5118" max="5118" width="18.83203125" style="48" customWidth="1"/>
    <col min="5119" max="5119" width="20.58203125" style="48" customWidth="1"/>
    <col min="5120" max="5120" width="28.08203125" style="48" customWidth="1"/>
    <col min="5121" max="5175" width="20.58203125" style="48" customWidth="1"/>
    <col min="5176" max="5176" width="18.5" style="48" customWidth="1"/>
    <col min="5177" max="5177" width="18" style="48" customWidth="1"/>
    <col min="5178" max="5178" width="17.75" style="48" customWidth="1"/>
    <col min="5179" max="5179" width="22.75" style="48" customWidth="1"/>
    <col min="5180" max="5180" width="26" style="48" customWidth="1"/>
    <col min="5181" max="5181" width="34" style="48" customWidth="1"/>
    <col min="5182" max="5183" width="34.75" style="48" customWidth="1"/>
    <col min="5184" max="5184" width="26.25" style="48" customWidth="1"/>
    <col min="5185" max="5185" width="19.83203125" style="48" customWidth="1"/>
    <col min="5186" max="5187" width="15.75" style="48" customWidth="1"/>
    <col min="5188" max="5188" width="18.58203125" style="48" customWidth="1"/>
    <col min="5189" max="5189" width="17.75" style="48" customWidth="1"/>
    <col min="5190" max="5190" width="22.58203125" style="48" customWidth="1"/>
    <col min="5191" max="5191" width="30.33203125" style="48" customWidth="1"/>
    <col min="5192" max="5192" width="23.5" style="48" customWidth="1"/>
    <col min="5193" max="5193" width="26.08203125" style="48" customWidth="1"/>
    <col min="5194" max="5194" width="29.08203125" style="48" customWidth="1"/>
    <col min="5195" max="5195" width="23.5" style="48" customWidth="1"/>
    <col min="5196" max="5196" width="25.25" style="48" customWidth="1"/>
    <col min="5197" max="5197" width="16.58203125" style="48" customWidth="1"/>
    <col min="5198" max="5198" width="11.75" style="48" customWidth="1"/>
    <col min="5199" max="5199" width="14.75" style="48" customWidth="1"/>
    <col min="5200" max="5200" width="12.58203125" style="48" customWidth="1"/>
    <col min="5201" max="5201" width="17" style="48" customWidth="1"/>
    <col min="5202" max="5202" width="21.83203125" style="48" customWidth="1"/>
    <col min="5203" max="5203" width="18.5" style="48" customWidth="1"/>
    <col min="5204" max="5204" width="19" style="48" customWidth="1"/>
    <col min="5205" max="5205" width="15" style="48" customWidth="1"/>
    <col min="5206" max="5206" width="18.58203125" style="48" customWidth="1"/>
    <col min="5207" max="5373" width="9" style="48"/>
    <col min="5374" max="5374" width="18.83203125" style="48" customWidth="1"/>
    <col min="5375" max="5375" width="20.58203125" style="48" customWidth="1"/>
    <col min="5376" max="5376" width="28.08203125" style="48" customWidth="1"/>
    <col min="5377" max="5431" width="20.58203125" style="48" customWidth="1"/>
    <col min="5432" max="5432" width="18.5" style="48" customWidth="1"/>
    <col min="5433" max="5433" width="18" style="48" customWidth="1"/>
    <col min="5434" max="5434" width="17.75" style="48" customWidth="1"/>
    <col min="5435" max="5435" width="22.75" style="48" customWidth="1"/>
    <col min="5436" max="5436" width="26" style="48" customWidth="1"/>
    <col min="5437" max="5437" width="34" style="48" customWidth="1"/>
    <col min="5438" max="5439" width="34.75" style="48" customWidth="1"/>
    <col min="5440" max="5440" width="26.25" style="48" customWidth="1"/>
    <col min="5441" max="5441" width="19.83203125" style="48" customWidth="1"/>
    <col min="5442" max="5443" width="15.75" style="48" customWidth="1"/>
    <col min="5444" max="5444" width="18.58203125" style="48" customWidth="1"/>
    <col min="5445" max="5445" width="17.75" style="48" customWidth="1"/>
    <col min="5446" max="5446" width="22.58203125" style="48" customWidth="1"/>
    <col min="5447" max="5447" width="30.33203125" style="48" customWidth="1"/>
    <col min="5448" max="5448" width="23.5" style="48" customWidth="1"/>
    <col min="5449" max="5449" width="26.08203125" style="48" customWidth="1"/>
    <col min="5450" max="5450" width="29.08203125" style="48" customWidth="1"/>
    <col min="5451" max="5451" width="23.5" style="48" customWidth="1"/>
    <col min="5452" max="5452" width="25.25" style="48" customWidth="1"/>
    <col min="5453" max="5453" width="16.58203125" style="48" customWidth="1"/>
    <col min="5454" max="5454" width="11.75" style="48" customWidth="1"/>
    <col min="5455" max="5455" width="14.75" style="48" customWidth="1"/>
    <col min="5456" max="5456" width="12.58203125" style="48" customWidth="1"/>
    <col min="5457" max="5457" width="17" style="48" customWidth="1"/>
    <col min="5458" max="5458" width="21.83203125" style="48" customWidth="1"/>
    <col min="5459" max="5459" width="18.5" style="48" customWidth="1"/>
    <col min="5460" max="5460" width="19" style="48" customWidth="1"/>
    <col min="5461" max="5461" width="15" style="48" customWidth="1"/>
    <col min="5462" max="5462" width="18.58203125" style="48" customWidth="1"/>
    <col min="5463" max="5629" width="9" style="48"/>
    <col min="5630" max="5630" width="18.83203125" style="48" customWidth="1"/>
    <col min="5631" max="5631" width="20.58203125" style="48" customWidth="1"/>
    <col min="5632" max="5632" width="28.08203125" style="48" customWidth="1"/>
    <col min="5633" max="5687" width="20.58203125" style="48" customWidth="1"/>
    <col min="5688" max="5688" width="18.5" style="48" customWidth="1"/>
    <col min="5689" max="5689" width="18" style="48" customWidth="1"/>
    <col min="5690" max="5690" width="17.75" style="48" customWidth="1"/>
    <col min="5691" max="5691" width="22.75" style="48" customWidth="1"/>
    <col min="5692" max="5692" width="26" style="48" customWidth="1"/>
    <col min="5693" max="5693" width="34" style="48" customWidth="1"/>
    <col min="5694" max="5695" width="34.75" style="48" customWidth="1"/>
    <col min="5696" max="5696" width="26.25" style="48" customWidth="1"/>
    <col min="5697" max="5697" width="19.83203125" style="48" customWidth="1"/>
    <col min="5698" max="5699" width="15.75" style="48" customWidth="1"/>
    <col min="5700" max="5700" width="18.58203125" style="48" customWidth="1"/>
    <col min="5701" max="5701" width="17.75" style="48" customWidth="1"/>
    <col min="5702" max="5702" width="22.58203125" style="48" customWidth="1"/>
    <col min="5703" max="5703" width="30.33203125" style="48" customWidth="1"/>
    <col min="5704" max="5704" width="23.5" style="48" customWidth="1"/>
    <col min="5705" max="5705" width="26.08203125" style="48" customWidth="1"/>
    <col min="5706" max="5706" width="29.08203125" style="48" customWidth="1"/>
    <col min="5707" max="5707" width="23.5" style="48" customWidth="1"/>
    <col min="5708" max="5708" width="25.25" style="48" customWidth="1"/>
    <col min="5709" max="5709" width="16.58203125" style="48" customWidth="1"/>
    <col min="5710" max="5710" width="11.75" style="48" customWidth="1"/>
    <col min="5711" max="5711" width="14.75" style="48" customWidth="1"/>
    <col min="5712" max="5712" width="12.58203125" style="48" customWidth="1"/>
    <col min="5713" max="5713" width="17" style="48" customWidth="1"/>
    <col min="5714" max="5714" width="21.83203125" style="48" customWidth="1"/>
    <col min="5715" max="5715" width="18.5" style="48" customWidth="1"/>
    <col min="5716" max="5716" width="19" style="48" customWidth="1"/>
    <col min="5717" max="5717" width="15" style="48" customWidth="1"/>
    <col min="5718" max="5718" width="18.58203125" style="48" customWidth="1"/>
    <col min="5719" max="5885" width="9" style="48"/>
    <col min="5886" max="5886" width="18.83203125" style="48" customWidth="1"/>
    <col min="5887" max="5887" width="20.58203125" style="48" customWidth="1"/>
    <col min="5888" max="5888" width="28.08203125" style="48" customWidth="1"/>
    <col min="5889" max="5943" width="20.58203125" style="48" customWidth="1"/>
    <col min="5944" max="5944" width="18.5" style="48" customWidth="1"/>
    <col min="5945" max="5945" width="18" style="48" customWidth="1"/>
    <col min="5946" max="5946" width="17.75" style="48" customWidth="1"/>
    <col min="5947" max="5947" width="22.75" style="48" customWidth="1"/>
    <col min="5948" max="5948" width="26" style="48" customWidth="1"/>
    <col min="5949" max="5949" width="34" style="48" customWidth="1"/>
    <col min="5950" max="5951" width="34.75" style="48" customWidth="1"/>
    <col min="5952" max="5952" width="26.25" style="48" customWidth="1"/>
    <col min="5953" max="5953" width="19.83203125" style="48" customWidth="1"/>
    <col min="5954" max="5955" width="15.75" style="48" customWidth="1"/>
    <col min="5956" max="5956" width="18.58203125" style="48" customWidth="1"/>
    <col min="5957" max="5957" width="17.75" style="48" customWidth="1"/>
    <col min="5958" max="5958" width="22.58203125" style="48" customWidth="1"/>
    <col min="5959" max="5959" width="30.33203125" style="48" customWidth="1"/>
    <col min="5960" max="5960" width="23.5" style="48" customWidth="1"/>
    <col min="5961" max="5961" width="26.08203125" style="48" customWidth="1"/>
    <col min="5962" max="5962" width="29.08203125" style="48" customWidth="1"/>
    <col min="5963" max="5963" width="23.5" style="48" customWidth="1"/>
    <col min="5964" max="5964" width="25.25" style="48" customWidth="1"/>
    <col min="5965" max="5965" width="16.58203125" style="48" customWidth="1"/>
    <col min="5966" max="5966" width="11.75" style="48" customWidth="1"/>
    <col min="5967" max="5967" width="14.75" style="48" customWidth="1"/>
    <col min="5968" max="5968" width="12.58203125" style="48" customWidth="1"/>
    <col min="5969" max="5969" width="17" style="48" customWidth="1"/>
    <col min="5970" max="5970" width="21.83203125" style="48" customWidth="1"/>
    <col min="5971" max="5971" width="18.5" style="48" customWidth="1"/>
    <col min="5972" max="5972" width="19" style="48" customWidth="1"/>
    <col min="5973" max="5973" width="15" style="48" customWidth="1"/>
    <col min="5974" max="5974" width="18.58203125" style="48" customWidth="1"/>
    <col min="5975" max="6141" width="9" style="48"/>
    <col min="6142" max="6142" width="18.83203125" style="48" customWidth="1"/>
    <col min="6143" max="6143" width="20.58203125" style="48" customWidth="1"/>
    <col min="6144" max="6144" width="28.08203125" style="48" customWidth="1"/>
    <col min="6145" max="6199" width="20.58203125" style="48" customWidth="1"/>
    <col min="6200" max="6200" width="18.5" style="48" customWidth="1"/>
    <col min="6201" max="6201" width="18" style="48" customWidth="1"/>
    <col min="6202" max="6202" width="17.75" style="48" customWidth="1"/>
    <col min="6203" max="6203" width="22.75" style="48" customWidth="1"/>
    <col min="6204" max="6204" width="26" style="48" customWidth="1"/>
    <col min="6205" max="6205" width="34" style="48" customWidth="1"/>
    <col min="6206" max="6207" width="34.75" style="48" customWidth="1"/>
    <col min="6208" max="6208" width="26.25" style="48" customWidth="1"/>
    <col min="6209" max="6209" width="19.83203125" style="48" customWidth="1"/>
    <col min="6210" max="6211" width="15.75" style="48" customWidth="1"/>
    <col min="6212" max="6212" width="18.58203125" style="48" customWidth="1"/>
    <col min="6213" max="6213" width="17.75" style="48" customWidth="1"/>
    <col min="6214" max="6214" width="22.58203125" style="48" customWidth="1"/>
    <col min="6215" max="6215" width="30.33203125" style="48" customWidth="1"/>
    <col min="6216" max="6216" width="23.5" style="48" customWidth="1"/>
    <col min="6217" max="6217" width="26.08203125" style="48" customWidth="1"/>
    <col min="6218" max="6218" width="29.08203125" style="48" customWidth="1"/>
    <col min="6219" max="6219" width="23.5" style="48" customWidth="1"/>
    <col min="6220" max="6220" width="25.25" style="48" customWidth="1"/>
    <col min="6221" max="6221" width="16.58203125" style="48" customWidth="1"/>
    <col min="6222" max="6222" width="11.75" style="48" customWidth="1"/>
    <col min="6223" max="6223" width="14.75" style="48" customWidth="1"/>
    <col min="6224" max="6224" width="12.58203125" style="48" customWidth="1"/>
    <col min="6225" max="6225" width="17" style="48" customWidth="1"/>
    <col min="6226" max="6226" width="21.83203125" style="48" customWidth="1"/>
    <col min="6227" max="6227" width="18.5" style="48" customWidth="1"/>
    <col min="6228" max="6228" width="19" style="48" customWidth="1"/>
    <col min="6229" max="6229" width="15" style="48" customWidth="1"/>
    <col min="6230" max="6230" width="18.58203125" style="48" customWidth="1"/>
    <col min="6231" max="6397" width="9" style="48"/>
    <col min="6398" max="6398" width="18.83203125" style="48" customWidth="1"/>
    <col min="6399" max="6399" width="20.58203125" style="48" customWidth="1"/>
    <col min="6400" max="6400" width="28.08203125" style="48" customWidth="1"/>
    <col min="6401" max="6455" width="20.58203125" style="48" customWidth="1"/>
    <col min="6456" max="6456" width="18.5" style="48" customWidth="1"/>
    <col min="6457" max="6457" width="18" style="48" customWidth="1"/>
    <col min="6458" max="6458" width="17.75" style="48" customWidth="1"/>
    <col min="6459" max="6459" width="22.75" style="48" customWidth="1"/>
    <col min="6460" max="6460" width="26" style="48" customWidth="1"/>
    <col min="6461" max="6461" width="34" style="48" customWidth="1"/>
    <col min="6462" max="6463" width="34.75" style="48" customWidth="1"/>
    <col min="6464" max="6464" width="26.25" style="48" customWidth="1"/>
    <col min="6465" max="6465" width="19.83203125" style="48" customWidth="1"/>
    <col min="6466" max="6467" width="15.75" style="48" customWidth="1"/>
    <col min="6468" max="6468" width="18.58203125" style="48" customWidth="1"/>
    <col min="6469" max="6469" width="17.75" style="48" customWidth="1"/>
    <col min="6470" max="6470" width="22.58203125" style="48" customWidth="1"/>
    <col min="6471" max="6471" width="30.33203125" style="48" customWidth="1"/>
    <col min="6472" max="6472" width="23.5" style="48" customWidth="1"/>
    <col min="6473" max="6473" width="26.08203125" style="48" customWidth="1"/>
    <col min="6474" max="6474" width="29.08203125" style="48" customWidth="1"/>
    <col min="6475" max="6475" width="23.5" style="48" customWidth="1"/>
    <col min="6476" max="6476" width="25.25" style="48" customWidth="1"/>
    <col min="6477" max="6477" width="16.58203125" style="48" customWidth="1"/>
    <col min="6478" max="6478" width="11.75" style="48" customWidth="1"/>
    <col min="6479" max="6479" width="14.75" style="48" customWidth="1"/>
    <col min="6480" max="6480" width="12.58203125" style="48" customWidth="1"/>
    <col min="6481" max="6481" width="17" style="48" customWidth="1"/>
    <col min="6482" max="6482" width="21.83203125" style="48" customWidth="1"/>
    <col min="6483" max="6483" width="18.5" style="48" customWidth="1"/>
    <col min="6484" max="6484" width="19" style="48" customWidth="1"/>
    <col min="6485" max="6485" width="15" style="48" customWidth="1"/>
    <col min="6486" max="6486" width="18.58203125" style="48" customWidth="1"/>
    <col min="6487" max="6653" width="9" style="48"/>
    <col min="6654" max="6654" width="18.83203125" style="48" customWidth="1"/>
    <col min="6655" max="6655" width="20.58203125" style="48" customWidth="1"/>
    <col min="6656" max="6656" width="28.08203125" style="48" customWidth="1"/>
    <col min="6657" max="6711" width="20.58203125" style="48" customWidth="1"/>
    <col min="6712" max="6712" width="18.5" style="48" customWidth="1"/>
    <col min="6713" max="6713" width="18" style="48" customWidth="1"/>
    <col min="6714" max="6714" width="17.75" style="48" customWidth="1"/>
    <col min="6715" max="6715" width="22.75" style="48" customWidth="1"/>
    <col min="6716" max="6716" width="26" style="48" customWidth="1"/>
    <col min="6717" max="6717" width="34" style="48" customWidth="1"/>
    <col min="6718" max="6719" width="34.75" style="48" customWidth="1"/>
    <col min="6720" max="6720" width="26.25" style="48" customWidth="1"/>
    <col min="6721" max="6721" width="19.83203125" style="48" customWidth="1"/>
    <col min="6722" max="6723" width="15.75" style="48" customWidth="1"/>
    <col min="6724" max="6724" width="18.58203125" style="48" customWidth="1"/>
    <col min="6725" max="6725" width="17.75" style="48" customWidth="1"/>
    <col min="6726" max="6726" width="22.58203125" style="48" customWidth="1"/>
    <col min="6727" max="6727" width="30.33203125" style="48" customWidth="1"/>
    <col min="6728" max="6728" width="23.5" style="48" customWidth="1"/>
    <col min="6729" max="6729" width="26.08203125" style="48" customWidth="1"/>
    <col min="6730" max="6730" width="29.08203125" style="48" customWidth="1"/>
    <col min="6731" max="6731" width="23.5" style="48" customWidth="1"/>
    <col min="6732" max="6732" width="25.25" style="48" customWidth="1"/>
    <col min="6733" max="6733" width="16.58203125" style="48" customWidth="1"/>
    <col min="6734" max="6734" width="11.75" style="48" customWidth="1"/>
    <col min="6735" max="6735" width="14.75" style="48" customWidth="1"/>
    <col min="6736" max="6736" width="12.58203125" style="48" customWidth="1"/>
    <col min="6737" max="6737" width="17" style="48" customWidth="1"/>
    <col min="6738" max="6738" width="21.83203125" style="48" customWidth="1"/>
    <col min="6739" max="6739" width="18.5" style="48" customWidth="1"/>
    <col min="6740" max="6740" width="19" style="48" customWidth="1"/>
    <col min="6741" max="6741" width="15" style="48" customWidth="1"/>
    <col min="6742" max="6742" width="18.58203125" style="48" customWidth="1"/>
    <col min="6743" max="6909" width="9" style="48"/>
    <col min="6910" max="6910" width="18.83203125" style="48" customWidth="1"/>
    <col min="6911" max="6911" width="20.58203125" style="48" customWidth="1"/>
    <col min="6912" max="6912" width="28.08203125" style="48" customWidth="1"/>
    <col min="6913" max="6967" width="20.58203125" style="48" customWidth="1"/>
    <col min="6968" max="6968" width="18.5" style="48" customWidth="1"/>
    <col min="6969" max="6969" width="18" style="48" customWidth="1"/>
    <col min="6970" max="6970" width="17.75" style="48" customWidth="1"/>
    <col min="6971" max="6971" width="22.75" style="48" customWidth="1"/>
    <col min="6972" max="6972" width="26" style="48" customWidth="1"/>
    <col min="6973" max="6973" width="34" style="48" customWidth="1"/>
    <col min="6974" max="6975" width="34.75" style="48" customWidth="1"/>
    <col min="6976" max="6976" width="26.25" style="48" customWidth="1"/>
    <col min="6977" max="6977" width="19.83203125" style="48" customWidth="1"/>
    <col min="6978" max="6979" width="15.75" style="48" customWidth="1"/>
    <col min="6980" max="6980" width="18.58203125" style="48" customWidth="1"/>
    <col min="6981" max="6981" width="17.75" style="48" customWidth="1"/>
    <col min="6982" max="6982" width="22.58203125" style="48" customWidth="1"/>
    <col min="6983" max="6983" width="30.33203125" style="48" customWidth="1"/>
    <col min="6984" max="6984" width="23.5" style="48" customWidth="1"/>
    <col min="6985" max="6985" width="26.08203125" style="48" customWidth="1"/>
    <col min="6986" max="6986" width="29.08203125" style="48" customWidth="1"/>
    <col min="6987" max="6987" width="23.5" style="48" customWidth="1"/>
    <col min="6988" max="6988" width="25.25" style="48" customWidth="1"/>
    <col min="6989" max="6989" width="16.58203125" style="48" customWidth="1"/>
    <col min="6990" max="6990" width="11.75" style="48" customWidth="1"/>
    <col min="6991" max="6991" width="14.75" style="48" customWidth="1"/>
    <col min="6992" max="6992" width="12.58203125" style="48" customWidth="1"/>
    <col min="6993" max="6993" width="17" style="48" customWidth="1"/>
    <col min="6994" max="6994" width="21.83203125" style="48" customWidth="1"/>
    <col min="6995" max="6995" width="18.5" style="48" customWidth="1"/>
    <col min="6996" max="6996" width="19" style="48" customWidth="1"/>
    <col min="6997" max="6997" width="15" style="48" customWidth="1"/>
    <col min="6998" max="6998" width="18.58203125" style="48" customWidth="1"/>
    <col min="6999" max="7165" width="9" style="48"/>
    <col min="7166" max="7166" width="18.83203125" style="48" customWidth="1"/>
    <col min="7167" max="7167" width="20.58203125" style="48" customWidth="1"/>
    <col min="7168" max="7168" width="28.08203125" style="48" customWidth="1"/>
    <col min="7169" max="7223" width="20.58203125" style="48" customWidth="1"/>
    <col min="7224" max="7224" width="18.5" style="48" customWidth="1"/>
    <col min="7225" max="7225" width="18" style="48" customWidth="1"/>
    <col min="7226" max="7226" width="17.75" style="48" customWidth="1"/>
    <col min="7227" max="7227" width="22.75" style="48" customWidth="1"/>
    <col min="7228" max="7228" width="26" style="48" customWidth="1"/>
    <col min="7229" max="7229" width="34" style="48" customWidth="1"/>
    <col min="7230" max="7231" width="34.75" style="48" customWidth="1"/>
    <col min="7232" max="7232" width="26.25" style="48" customWidth="1"/>
    <col min="7233" max="7233" width="19.83203125" style="48" customWidth="1"/>
    <col min="7234" max="7235" width="15.75" style="48" customWidth="1"/>
    <col min="7236" max="7236" width="18.58203125" style="48" customWidth="1"/>
    <col min="7237" max="7237" width="17.75" style="48" customWidth="1"/>
    <col min="7238" max="7238" width="22.58203125" style="48" customWidth="1"/>
    <col min="7239" max="7239" width="30.33203125" style="48" customWidth="1"/>
    <col min="7240" max="7240" width="23.5" style="48" customWidth="1"/>
    <col min="7241" max="7241" width="26.08203125" style="48" customWidth="1"/>
    <col min="7242" max="7242" width="29.08203125" style="48" customWidth="1"/>
    <col min="7243" max="7243" width="23.5" style="48" customWidth="1"/>
    <col min="7244" max="7244" width="25.25" style="48" customWidth="1"/>
    <col min="7245" max="7245" width="16.58203125" style="48" customWidth="1"/>
    <col min="7246" max="7246" width="11.75" style="48" customWidth="1"/>
    <col min="7247" max="7247" width="14.75" style="48" customWidth="1"/>
    <col min="7248" max="7248" width="12.58203125" style="48" customWidth="1"/>
    <col min="7249" max="7249" width="17" style="48" customWidth="1"/>
    <col min="7250" max="7250" width="21.83203125" style="48" customWidth="1"/>
    <col min="7251" max="7251" width="18.5" style="48" customWidth="1"/>
    <col min="7252" max="7252" width="19" style="48" customWidth="1"/>
    <col min="7253" max="7253" width="15" style="48" customWidth="1"/>
    <col min="7254" max="7254" width="18.58203125" style="48" customWidth="1"/>
    <col min="7255" max="7421" width="9" style="48"/>
    <col min="7422" max="7422" width="18.83203125" style="48" customWidth="1"/>
    <col min="7423" max="7423" width="20.58203125" style="48" customWidth="1"/>
    <col min="7424" max="7424" width="28.08203125" style="48" customWidth="1"/>
    <col min="7425" max="7479" width="20.58203125" style="48" customWidth="1"/>
    <col min="7480" max="7480" width="18.5" style="48" customWidth="1"/>
    <col min="7481" max="7481" width="18" style="48" customWidth="1"/>
    <col min="7482" max="7482" width="17.75" style="48" customWidth="1"/>
    <col min="7483" max="7483" width="22.75" style="48" customWidth="1"/>
    <col min="7484" max="7484" width="26" style="48" customWidth="1"/>
    <col min="7485" max="7485" width="34" style="48" customWidth="1"/>
    <col min="7486" max="7487" width="34.75" style="48" customWidth="1"/>
    <col min="7488" max="7488" width="26.25" style="48" customWidth="1"/>
    <col min="7489" max="7489" width="19.83203125" style="48" customWidth="1"/>
    <col min="7490" max="7491" width="15.75" style="48" customWidth="1"/>
    <col min="7492" max="7492" width="18.58203125" style="48" customWidth="1"/>
    <col min="7493" max="7493" width="17.75" style="48" customWidth="1"/>
    <col min="7494" max="7494" width="22.58203125" style="48" customWidth="1"/>
    <col min="7495" max="7495" width="30.33203125" style="48" customWidth="1"/>
    <col min="7496" max="7496" width="23.5" style="48" customWidth="1"/>
    <col min="7497" max="7497" width="26.08203125" style="48" customWidth="1"/>
    <col min="7498" max="7498" width="29.08203125" style="48" customWidth="1"/>
    <col min="7499" max="7499" width="23.5" style="48" customWidth="1"/>
    <col min="7500" max="7500" width="25.25" style="48" customWidth="1"/>
    <col min="7501" max="7501" width="16.58203125" style="48" customWidth="1"/>
    <col min="7502" max="7502" width="11.75" style="48" customWidth="1"/>
    <col min="7503" max="7503" width="14.75" style="48" customWidth="1"/>
    <col min="7504" max="7504" width="12.58203125" style="48" customWidth="1"/>
    <col min="7505" max="7505" width="17" style="48" customWidth="1"/>
    <col min="7506" max="7506" width="21.83203125" style="48" customWidth="1"/>
    <col min="7507" max="7507" width="18.5" style="48" customWidth="1"/>
    <col min="7508" max="7508" width="19" style="48" customWidth="1"/>
    <col min="7509" max="7509" width="15" style="48" customWidth="1"/>
    <col min="7510" max="7510" width="18.58203125" style="48" customWidth="1"/>
    <col min="7511" max="7677" width="9" style="48"/>
    <col min="7678" max="7678" width="18.83203125" style="48" customWidth="1"/>
    <col min="7679" max="7679" width="20.58203125" style="48" customWidth="1"/>
    <col min="7680" max="7680" width="28.08203125" style="48" customWidth="1"/>
    <col min="7681" max="7735" width="20.58203125" style="48" customWidth="1"/>
    <col min="7736" max="7736" width="18.5" style="48" customWidth="1"/>
    <col min="7737" max="7737" width="18" style="48" customWidth="1"/>
    <col min="7738" max="7738" width="17.75" style="48" customWidth="1"/>
    <col min="7739" max="7739" width="22.75" style="48" customWidth="1"/>
    <col min="7740" max="7740" width="26" style="48" customWidth="1"/>
    <col min="7741" max="7741" width="34" style="48" customWidth="1"/>
    <col min="7742" max="7743" width="34.75" style="48" customWidth="1"/>
    <col min="7744" max="7744" width="26.25" style="48" customWidth="1"/>
    <col min="7745" max="7745" width="19.83203125" style="48" customWidth="1"/>
    <col min="7746" max="7747" width="15.75" style="48" customWidth="1"/>
    <col min="7748" max="7748" width="18.58203125" style="48" customWidth="1"/>
    <col min="7749" max="7749" width="17.75" style="48" customWidth="1"/>
    <col min="7750" max="7750" width="22.58203125" style="48" customWidth="1"/>
    <col min="7751" max="7751" width="30.33203125" style="48" customWidth="1"/>
    <col min="7752" max="7752" width="23.5" style="48" customWidth="1"/>
    <col min="7753" max="7753" width="26.08203125" style="48" customWidth="1"/>
    <col min="7754" max="7754" width="29.08203125" style="48" customWidth="1"/>
    <col min="7755" max="7755" width="23.5" style="48" customWidth="1"/>
    <col min="7756" max="7756" width="25.25" style="48" customWidth="1"/>
    <col min="7757" max="7757" width="16.58203125" style="48" customWidth="1"/>
    <col min="7758" max="7758" width="11.75" style="48" customWidth="1"/>
    <col min="7759" max="7759" width="14.75" style="48" customWidth="1"/>
    <col min="7760" max="7760" width="12.58203125" style="48" customWidth="1"/>
    <col min="7761" max="7761" width="17" style="48" customWidth="1"/>
    <col min="7762" max="7762" width="21.83203125" style="48" customWidth="1"/>
    <col min="7763" max="7763" width="18.5" style="48" customWidth="1"/>
    <col min="7764" max="7764" width="19" style="48" customWidth="1"/>
    <col min="7765" max="7765" width="15" style="48" customWidth="1"/>
    <col min="7766" max="7766" width="18.58203125" style="48" customWidth="1"/>
    <col min="7767" max="7933" width="9" style="48"/>
    <col min="7934" max="7934" width="18.83203125" style="48" customWidth="1"/>
    <col min="7935" max="7935" width="20.58203125" style="48" customWidth="1"/>
    <col min="7936" max="7936" width="28.08203125" style="48" customWidth="1"/>
    <col min="7937" max="7991" width="20.58203125" style="48" customWidth="1"/>
    <col min="7992" max="7992" width="18.5" style="48" customWidth="1"/>
    <col min="7993" max="7993" width="18" style="48" customWidth="1"/>
    <col min="7994" max="7994" width="17.75" style="48" customWidth="1"/>
    <col min="7995" max="7995" width="22.75" style="48" customWidth="1"/>
    <col min="7996" max="7996" width="26" style="48" customWidth="1"/>
    <col min="7997" max="7997" width="34" style="48" customWidth="1"/>
    <col min="7998" max="7999" width="34.75" style="48" customWidth="1"/>
    <col min="8000" max="8000" width="26.25" style="48" customWidth="1"/>
    <col min="8001" max="8001" width="19.83203125" style="48" customWidth="1"/>
    <col min="8002" max="8003" width="15.75" style="48" customWidth="1"/>
    <col min="8004" max="8004" width="18.58203125" style="48" customWidth="1"/>
    <col min="8005" max="8005" width="17.75" style="48" customWidth="1"/>
    <col min="8006" max="8006" width="22.58203125" style="48" customWidth="1"/>
    <col min="8007" max="8007" width="30.33203125" style="48" customWidth="1"/>
    <col min="8008" max="8008" width="23.5" style="48" customWidth="1"/>
    <col min="8009" max="8009" width="26.08203125" style="48" customWidth="1"/>
    <col min="8010" max="8010" width="29.08203125" style="48" customWidth="1"/>
    <col min="8011" max="8011" width="23.5" style="48" customWidth="1"/>
    <col min="8012" max="8012" width="25.25" style="48" customWidth="1"/>
    <col min="8013" max="8013" width="16.58203125" style="48" customWidth="1"/>
    <col min="8014" max="8014" width="11.75" style="48" customWidth="1"/>
    <col min="8015" max="8015" width="14.75" style="48" customWidth="1"/>
    <col min="8016" max="8016" width="12.58203125" style="48" customWidth="1"/>
    <col min="8017" max="8017" width="17" style="48" customWidth="1"/>
    <col min="8018" max="8018" width="21.83203125" style="48" customWidth="1"/>
    <col min="8019" max="8019" width="18.5" style="48" customWidth="1"/>
    <col min="8020" max="8020" width="19" style="48" customWidth="1"/>
    <col min="8021" max="8021" width="15" style="48" customWidth="1"/>
    <col min="8022" max="8022" width="18.58203125" style="48" customWidth="1"/>
    <col min="8023" max="8189" width="9" style="48"/>
    <col min="8190" max="8190" width="18.83203125" style="48" customWidth="1"/>
    <col min="8191" max="8191" width="20.58203125" style="48" customWidth="1"/>
    <col min="8192" max="8192" width="28.08203125" style="48" customWidth="1"/>
    <col min="8193" max="8247" width="20.58203125" style="48" customWidth="1"/>
    <col min="8248" max="8248" width="18.5" style="48" customWidth="1"/>
    <col min="8249" max="8249" width="18" style="48" customWidth="1"/>
    <col min="8250" max="8250" width="17.75" style="48" customWidth="1"/>
    <col min="8251" max="8251" width="22.75" style="48" customWidth="1"/>
    <col min="8252" max="8252" width="26" style="48" customWidth="1"/>
    <col min="8253" max="8253" width="34" style="48" customWidth="1"/>
    <col min="8254" max="8255" width="34.75" style="48" customWidth="1"/>
    <col min="8256" max="8256" width="26.25" style="48" customWidth="1"/>
    <col min="8257" max="8257" width="19.83203125" style="48" customWidth="1"/>
    <col min="8258" max="8259" width="15.75" style="48" customWidth="1"/>
    <col min="8260" max="8260" width="18.58203125" style="48" customWidth="1"/>
    <col min="8261" max="8261" width="17.75" style="48" customWidth="1"/>
    <col min="8262" max="8262" width="22.58203125" style="48" customWidth="1"/>
    <col min="8263" max="8263" width="30.33203125" style="48" customWidth="1"/>
    <col min="8264" max="8264" width="23.5" style="48" customWidth="1"/>
    <col min="8265" max="8265" width="26.08203125" style="48" customWidth="1"/>
    <col min="8266" max="8266" width="29.08203125" style="48" customWidth="1"/>
    <col min="8267" max="8267" width="23.5" style="48" customWidth="1"/>
    <col min="8268" max="8268" width="25.25" style="48" customWidth="1"/>
    <col min="8269" max="8269" width="16.58203125" style="48" customWidth="1"/>
    <col min="8270" max="8270" width="11.75" style="48" customWidth="1"/>
    <col min="8271" max="8271" width="14.75" style="48" customWidth="1"/>
    <col min="8272" max="8272" width="12.58203125" style="48" customWidth="1"/>
    <col min="8273" max="8273" width="17" style="48" customWidth="1"/>
    <col min="8274" max="8274" width="21.83203125" style="48" customWidth="1"/>
    <col min="8275" max="8275" width="18.5" style="48" customWidth="1"/>
    <col min="8276" max="8276" width="19" style="48" customWidth="1"/>
    <col min="8277" max="8277" width="15" style="48" customWidth="1"/>
    <col min="8278" max="8278" width="18.58203125" style="48" customWidth="1"/>
    <col min="8279" max="8445" width="9" style="48"/>
    <col min="8446" max="8446" width="18.83203125" style="48" customWidth="1"/>
    <col min="8447" max="8447" width="20.58203125" style="48" customWidth="1"/>
    <col min="8448" max="8448" width="28.08203125" style="48" customWidth="1"/>
    <col min="8449" max="8503" width="20.58203125" style="48" customWidth="1"/>
    <col min="8504" max="8504" width="18.5" style="48" customWidth="1"/>
    <col min="8505" max="8505" width="18" style="48" customWidth="1"/>
    <col min="8506" max="8506" width="17.75" style="48" customWidth="1"/>
    <col min="8507" max="8507" width="22.75" style="48" customWidth="1"/>
    <col min="8508" max="8508" width="26" style="48" customWidth="1"/>
    <col min="8509" max="8509" width="34" style="48" customWidth="1"/>
    <col min="8510" max="8511" width="34.75" style="48" customWidth="1"/>
    <col min="8512" max="8512" width="26.25" style="48" customWidth="1"/>
    <col min="8513" max="8513" width="19.83203125" style="48" customWidth="1"/>
    <col min="8514" max="8515" width="15.75" style="48" customWidth="1"/>
    <col min="8516" max="8516" width="18.58203125" style="48" customWidth="1"/>
    <col min="8517" max="8517" width="17.75" style="48" customWidth="1"/>
    <col min="8518" max="8518" width="22.58203125" style="48" customWidth="1"/>
    <col min="8519" max="8519" width="30.33203125" style="48" customWidth="1"/>
    <col min="8520" max="8520" width="23.5" style="48" customWidth="1"/>
    <col min="8521" max="8521" width="26.08203125" style="48" customWidth="1"/>
    <col min="8522" max="8522" width="29.08203125" style="48" customWidth="1"/>
    <col min="8523" max="8523" width="23.5" style="48" customWidth="1"/>
    <col min="8524" max="8524" width="25.25" style="48" customWidth="1"/>
    <col min="8525" max="8525" width="16.58203125" style="48" customWidth="1"/>
    <col min="8526" max="8526" width="11.75" style="48" customWidth="1"/>
    <col min="8527" max="8527" width="14.75" style="48" customWidth="1"/>
    <col min="8528" max="8528" width="12.58203125" style="48" customWidth="1"/>
    <col min="8529" max="8529" width="17" style="48" customWidth="1"/>
    <col min="8530" max="8530" width="21.83203125" style="48" customWidth="1"/>
    <col min="8531" max="8531" width="18.5" style="48" customWidth="1"/>
    <col min="8532" max="8532" width="19" style="48" customWidth="1"/>
    <col min="8533" max="8533" width="15" style="48" customWidth="1"/>
    <col min="8534" max="8534" width="18.58203125" style="48" customWidth="1"/>
    <col min="8535" max="8701" width="9" style="48"/>
    <col min="8702" max="8702" width="18.83203125" style="48" customWidth="1"/>
    <col min="8703" max="8703" width="20.58203125" style="48" customWidth="1"/>
    <col min="8704" max="8704" width="28.08203125" style="48" customWidth="1"/>
    <col min="8705" max="8759" width="20.58203125" style="48" customWidth="1"/>
    <col min="8760" max="8760" width="18.5" style="48" customWidth="1"/>
    <col min="8761" max="8761" width="18" style="48" customWidth="1"/>
    <col min="8762" max="8762" width="17.75" style="48" customWidth="1"/>
    <col min="8763" max="8763" width="22.75" style="48" customWidth="1"/>
    <col min="8764" max="8764" width="26" style="48" customWidth="1"/>
    <col min="8765" max="8765" width="34" style="48" customWidth="1"/>
    <col min="8766" max="8767" width="34.75" style="48" customWidth="1"/>
    <col min="8768" max="8768" width="26.25" style="48" customWidth="1"/>
    <col min="8769" max="8769" width="19.83203125" style="48" customWidth="1"/>
    <col min="8770" max="8771" width="15.75" style="48" customWidth="1"/>
    <col min="8772" max="8772" width="18.58203125" style="48" customWidth="1"/>
    <col min="8773" max="8773" width="17.75" style="48" customWidth="1"/>
    <col min="8774" max="8774" width="22.58203125" style="48" customWidth="1"/>
    <col min="8775" max="8775" width="30.33203125" style="48" customWidth="1"/>
    <col min="8776" max="8776" width="23.5" style="48" customWidth="1"/>
    <col min="8777" max="8777" width="26.08203125" style="48" customWidth="1"/>
    <col min="8778" max="8778" width="29.08203125" style="48" customWidth="1"/>
    <col min="8779" max="8779" width="23.5" style="48" customWidth="1"/>
    <col min="8780" max="8780" width="25.25" style="48" customWidth="1"/>
    <col min="8781" max="8781" width="16.58203125" style="48" customWidth="1"/>
    <col min="8782" max="8782" width="11.75" style="48" customWidth="1"/>
    <col min="8783" max="8783" width="14.75" style="48" customWidth="1"/>
    <col min="8784" max="8784" width="12.58203125" style="48" customWidth="1"/>
    <col min="8785" max="8785" width="17" style="48" customWidth="1"/>
    <col min="8786" max="8786" width="21.83203125" style="48" customWidth="1"/>
    <col min="8787" max="8787" width="18.5" style="48" customWidth="1"/>
    <col min="8788" max="8788" width="19" style="48" customWidth="1"/>
    <col min="8789" max="8789" width="15" style="48" customWidth="1"/>
    <col min="8790" max="8790" width="18.58203125" style="48" customWidth="1"/>
    <col min="8791" max="8957" width="9" style="48"/>
    <col min="8958" max="8958" width="18.83203125" style="48" customWidth="1"/>
    <col min="8959" max="8959" width="20.58203125" style="48" customWidth="1"/>
    <col min="8960" max="8960" width="28.08203125" style="48" customWidth="1"/>
    <col min="8961" max="9015" width="20.58203125" style="48" customWidth="1"/>
    <col min="9016" max="9016" width="18.5" style="48" customWidth="1"/>
    <col min="9017" max="9017" width="18" style="48" customWidth="1"/>
    <col min="9018" max="9018" width="17.75" style="48" customWidth="1"/>
    <col min="9019" max="9019" width="22.75" style="48" customWidth="1"/>
    <col min="9020" max="9020" width="26" style="48" customWidth="1"/>
    <col min="9021" max="9021" width="34" style="48" customWidth="1"/>
    <col min="9022" max="9023" width="34.75" style="48" customWidth="1"/>
    <col min="9024" max="9024" width="26.25" style="48" customWidth="1"/>
    <col min="9025" max="9025" width="19.83203125" style="48" customWidth="1"/>
    <col min="9026" max="9027" width="15.75" style="48" customWidth="1"/>
    <col min="9028" max="9028" width="18.58203125" style="48" customWidth="1"/>
    <col min="9029" max="9029" width="17.75" style="48" customWidth="1"/>
    <col min="9030" max="9030" width="22.58203125" style="48" customWidth="1"/>
    <col min="9031" max="9031" width="30.33203125" style="48" customWidth="1"/>
    <col min="9032" max="9032" width="23.5" style="48" customWidth="1"/>
    <col min="9033" max="9033" width="26.08203125" style="48" customWidth="1"/>
    <col min="9034" max="9034" width="29.08203125" style="48" customWidth="1"/>
    <col min="9035" max="9035" width="23.5" style="48" customWidth="1"/>
    <col min="9036" max="9036" width="25.25" style="48" customWidth="1"/>
    <col min="9037" max="9037" width="16.58203125" style="48" customWidth="1"/>
    <col min="9038" max="9038" width="11.75" style="48" customWidth="1"/>
    <col min="9039" max="9039" width="14.75" style="48" customWidth="1"/>
    <col min="9040" max="9040" width="12.58203125" style="48" customWidth="1"/>
    <col min="9041" max="9041" width="17" style="48" customWidth="1"/>
    <col min="9042" max="9042" width="21.83203125" style="48" customWidth="1"/>
    <col min="9043" max="9043" width="18.5" style="48" customWidth="1"/>
    <col min="9044" max="9044" width="19" style="48" customWidth="1"/>
    <col min="9045" max="9045" width="15" style="48" customWidth="1"/>
    <col min="9046" max="9046" width="18.58203125" style="48" customWidth="1"/>
    <col min="9047" max="9213" width="9" style="48"/>
    <col min="9214" max="9214" width="18.83203125" style="48" customWidth="1"/>
    <col min="9215" max="9215" width="20.58203125" style="48" customWidth="1"/>
    <col min="9216" max="9216" width="28.08203125" style="48" customWidth="1"/>
    <col min="9217" max="9271" width="20.58203125" style="48" customWidth="1"/>
    <col min="9272" max="9272" width="18.5" style="48" customWidth="1"/>
    <col min="9273" max="9273" width="18" style="48" customWidth="1"/>
    <col min="9274" max="9274" width="17.75" style="48" customWidth="1"/>
    <col min="9275" max="9275" width="22.75" style="48" customWidth="1"/>
    <col min="9276" max="9276" width="26" style="48" customWidth="1"/>
    <col min="9277" max="9277" width="34" style="48" customWidth="1"/>
    <col min="9278" max="9279" width="34.75" style="48" customWidth="1"/>
    <col min="9280" max="9280" width="26.25" style="48" customWidth="1"/>
    <col min="9281" max="9281" width="19.83203125" style="48" customWidth="1"/>
    <col min="9282" max="9283" width="15.75" style="48" customWidth="1"/>
    <col min="9284" max="9284" width="18.58203125" style="48" customWidth="1"/>
    <col min="9285" max="9285" width="17.75" style="48" customWidth="1"/>
    <col min="9286" max="9286" width="22.58203125" style="48" customWidth="1"/>
    <col min="9287" max="9287" width="30.33203125" style="48" customWidth="1"/>
    <col min="9288" max="9288" width="23.5" style="48" customWidth="1"/>
    <col min="9289" max="9289" width="26.08203125" style="48" customWidth="1"/>
    <col min="9290" max="9290" width="29.08203125" style="48" customWidth="1"/>
    <col min="9291" max="9291" width="23.5" style="48" customWidth="1"/>
    <col min="9292" max="9292" width="25.25" style="48" customWidth="1"/>
    <col min="9293" max="9293" width="16.58203125" style="48" customWidth="1"/>
    <col min="9294" max="9294" width="11.75" style="48" customWidth="1"/>
    <col min="9295" max="9295" width="14.75" style="48" customWidth="1"/>
    <col min="9296" max="9296" width="12.58203125" style="48" customWidth="1"/>
    <col min="9297" max="9297" width="17" style="48" customWidth="1"/>
    <col min="9298" max="9298" width="21.83203125" style="48" customWidth="1"/>
    <col min="9299" max="9299" width="18.5" style="48" customWidth="1"/>
    <col min="9300" max="9300" width="19" style="48" customWidth="1"/>
    <col min="9301" max="9301" width="15" style="48" customWidth="1"/>
    <col min="9302" max="9302" width="18.58203125" style="48" customWidth="1"/>
    <col min="9303" max="9469" width="9" style="48"/>
    <col min="9470" max="9470" width="18.83203125" style="48" customWidth="1"/>
    <col min="9471" max="9471" width="20.58203125" style="48" customWidth="1"/>
    <col min="9472" max="9472" width="28.08203125" style="48" customWidth="1"/>
    <col min="9473" max="9527" width="20.58203125" style="48" customWidth="1"/>
    <col min="9528" max="9528" width="18.5" style="48" customWidth="1"/>
    <col min="9529" max="9529" width="18" style="48" customWidth="1"/>
    <col min="9530" max="9530" width="17.75" style="48" customWidth="1"/>
    <col min="9531" max="9531" width="22.75" style="48" customWidth="1"/>
    <col min="9532" max="9532" width="26" style="48" customWidth="1"/>
    <col min="9533" max="9533" width="34" style="48" customWidth="1"/>
    <col min="9534" max="9535" width="34.75" style="48" customWidth="1"/>
    <col min="9536" max="9536" width="26.25" style="48" customWidth="1"/>
    <col min="9537" max="9537" width="19.83203125" style="48" customWidth="1"/>
    <col min="9538" max="9539" width="15.75" style="48" customWidth="1"/>
    <col min="9540" max="9540" width="18.58203125" style="48" customWidth="1"/>
    <col min="9541" max="9541" width="17.75" style="48" customWidth="1"/>
    <col min="9542" max="9542" width="22.58203125" style="48" customWidth="1"/>
    <col min="9543" max="9543" width="30.33203125" style="48" customWidth="1"/>
    <col min="9544" max="9544" width="23.5" style="48" customWidth="1"/>
    <col min="9545" max="9545" width="26.08203125" style="48" customWidth="1"/>
    <col min="9546" max="9546" width="29.08203125" style="48" customWidth="1"/>
    <col min="9547" max="9547" width="23.5" style="48" customWidth="1"/>
    <col min="9548" max="9548" width="25.25" style="48" customWidth="1"/>
    <col min="9549" max="9549" width="16.58203125" style="48" customWidth="1"/>
    <col min="9550" max="9550" width="11.75" style="48" customWidth="1"/>
    <col min="9551" max="9551" width="14.75" style="48" customWidth="1"/>
    <col min="9552" max="9552" width="12.58203125" style="48" customWidth="1"/>
    <col min="9553" max="9553" width="17" style="48" customWidth="1"/>
    <col min="9554" max="9554" width="21.83203125" style="48" customWidth="1"/>
    <col min="9555" max="9555" width="18.5" style="48" customWidth="1"/>
    <col min="9556" max="9556" width="19" style="48" customWidth="1"/>
    <col min="9557" max="9557" width="15" style="48" customWidth="1"/>
    <col min="9558" max="9558" width="18.58203125" style="48" customWidth="1"/>
    <col min="9559" max="9725" width="9" style="48"/>
    <col min="9726" max="9726" width="18.83203125" style="48" customWidth="1"/>
    <col min="9727" max="9727" width="20.58203125" style="48" customWidth="1"/>
    <col min="9728" max="9728" width="28.08203125" style="48" customWidth="1"/>
    <col min="9729" max="9783" width="20.58203125" style="48" customWidth="1"/>
    <col min="9784" max="9784" width="18.5" style="48" customWidth="1"/>
    <col min="9785" max="9785" width="18" style="48" customWidth="1"/>
    <col min="9786" max="9786" width="17.75" style="48" customWidth="1"/>
    <col min="9787" max="9787" width="22.75" style="48" customWidth="1"/>
    <col min="9788" max="9788" width="26" style="48" customWidth="1"/>
    <col min="9789" max="9789" width="34" style="48" customWidth="1"/>
    <col min="9790" max="9791" width="34.75" style="48" customWidth="1"/>
    <col min="9792" max="9792" width="26.25" style="48" customWidth="1"/>
    <col min="9793" max="9793" width="19.83203125" style="48" customWidth="1"/>
    <col min="9794" max="9795" width="15.75" style="48" customWidth="1"/>
    <col min="9796" max="9796" width="18.58203125" style="48" customWidth="1"/>
    <col min="9797" max="9797" width="17.75" style="48" customWidth="1"/>
    <col min="9798" max="9798" width="22.58203125" style="48" customWidth="1"/>
    <col min="9799" max="9799" width="30.33203125" style="48" customWidth="1"/>
    <col min="9800" max="9800" width="23.5" style="48" customWidth="1"/>
    <col min="9801" max="9801" width="26.08203125" style="48" customWidth="1"/>
    <col min="9802" max="9802" width="29.08203125" style="48" customWidth="1"/>
    <col min="9803" max="9803" width="23.5" style="48" customWidth="1"/>
    <col min="9804" max="9804" width="25.25" style="48" customWidth="1"/>
    <col min="9805" max="9805" width="16.58203125" style="48" customWidth="1"/>
    <col min="9806" max="9806" width="11.75" style="48" customWidth="1"/>
    <col min="9807" max="9807" width="14.75" style="48" customWidth="1"/>
    <col min="9808" max="9808" width="12.58203125" style="48" customWidth="1"/>
    <col min="9809" max="9809" width="17" style="48" customWidth="1"/>
    <col min="9810" max="9810" width="21.83203125" style="48" customWidth="1"/>
    <col min="9811" max="9811" width="18.5" style="48" customWidth="1"/>
    <col min="9812" max="9812" width="19" style="48" customWidth="1"/>
    <col min="9813" max="9813" width="15" style="48" customWidth="1"/>
    <col min="9814" max="9814" width="18.58203125" style="48" customWidth="1"/>
    <col min="9815" max="9981" width="9" style="48"/>
    <col min="9982" max="9982" width="18.83203125" style="48" customWidth="1"/>
    <col min="9983" max="9983" width="20.58203125" style="48" customWidth="1"/>
    <col min="9984" max="9984" width="28.08203125" style="48" customWidth="1"/>
    <col min="9985" max="10039" width="20.58203125" style="48" customWidth="1"/>
    <col min="10040" max="10040" width="18.5" style="48" customWidth="1"/>
    <col min="10041" max="10041" width="18" style="48" customWidth="1"/>
    <col min="10042" max="10042" width="17.75" style="48" customWidth="1"/>
    <col min="10043" max="10043" width="22.75" style="48" customWidth="1"/>
    <col min="10044" max="10044" width="26" style="48" customWidth="1"/>
    <col min="10045" max="10045" width="34" style="48" customWidth="1"/>
    <col min="10046" max="10047" width="34.75" style="48" customWidth="1"/>
    <col min="10048" max="10048" width="26.25" style="48" customWidth="1"/>
    <col min="10049" max="10049" width="19.83203125" style="48" customWidth="1"/>
    <col min="10050" max="10051" width="15.75" style="48" customWidth="1"/>
    <col min="10052" max="10052" width="18.58203125" style="48" customWidth="1"/>
    <col min="10053" max="10053" width="17.75" style="48" customWidth="1"/>
    <col min="10054" max="10054" width="22.58203125" style="48" customWidth="1"/>
    <col min="10055" max="10055" width="30.33203125" style="48" customWidth="1"/>
    <col min="10056" max="10056" width="23.5" style="48" customWidth="1"/>
    <col min="10057" max="10057" width="26.08203125" style="48" customWidth="1"/>
    <col min="10058" max="10058" width="29.08203125" style="48" customWidth="1"/>
    <col min="10059" max="10059" width="23.5" style="48" customWidth="1"/>
    <col min="10060" max="10060" width="25.25" style="48" customWidth="1"/>
    <col min="10061" max="10061" width="16.58203125" style="48" customWidth="1"/>
    <col min="10062" max="10062" width="11.75" style="48" customWidth="1"/>
    <col min="10063" max="10063" width="14.75" style="48" customWidth="1"/>
    <col min="10064" max="10064" width="12.58203125" style="48" customWidth="1"/>
    <col min="10065" max="10065" width="17" style="48" customWidth="1"/>
    <col min="10066" max="10066" width="21.83203125" style="48" customWidth="1"/>
    <col min="10067" max="10067" width="18.5" style="48" customWidth="1"/>
    <col min="10068" max="10068" width="19" style="48" customWidth="1"/>
    <col min="10069" max="10069" width="15" style="48" customWidth="1"/>
    <col min="10070" max="10070" width="18.58203125" style="48" customWidth="1"/>
    <col min="10071" max="10237" width="9" style="48"/>
    <col min="10238" max="10238" width="18.83203125" style="48" customWidth="1"/>
    <col min="10239" max="10239" width="20.58203125" style="48" customWidth="1"/>
    <col min="10240" max="10240" width="28.08203125" style="48" customWidth="1"/>
    <col min="10241" max="10295" width="20.58203125" style="48" customWidth="1"/>
    <col min="10296" max="10296" width="18.5" style="48" customWidth="1"/>
    <col min="10297" max="10297" width="18" style="48" customWidth="1"/>
    <col min="10298" max="10298" width="17.75" style="48" customWidth="1"/>
    <col min="10299" max="10299" width="22.75" style="48" customWidth="1"/>
    <col min="10300" max="10300" width="26" style="48" customWidth="1"/>
    <col min="10301" max="10301" width="34" style="48" customWidth="1"/>
    <col min="10302" max="10303" width="34.75" style="48" customWidth="1"/>
    <col min="10304" max="10304" width="26.25" style="48" customWidth="1"/>
    <col min="10305" max="10305" width="19.83203125" style="48" customWidth="1"/>
    <col min="10306" max="10307" width="15.75" style="48" customWidth="1"/>
    <col min="10308" max="10308" width="18.58203125" style="48" customWidth="1"/>
    <col min="10309" max="10309" width="17.75" style="48" customWidth="1"/>
    <col min="10310" max="10310" width="22.58203125" style="48" customWidth="1"/>
    <col min="10311" max="10311" width="30.33203125" style="48" customWidth="1"/>
    <col min="10312" max="10312" width="23.5" style="48" customWidth="1"/>
    <col min="10313" max="10313" width="26.08203125" style="48" customWidth="1"/>
    <col min="10314" max="10314" width="29.08203125" style="48" customWidth="1"/>
    <col min="10315" max="10315" width="23.5" style="48" customWidth="1"/>
    <col min="10316" max="10316" width="25.25" style="48" customWidth="1"/>
    <col min="10317" max="10317" width="16.58203125" style="48" customWidth="1"/>
    <col min="10318" max="10318" width="11.75" style="48" customWidth="1"/>
    <col min="10319" max="10319" width="14.75" style="48" customWidth="1"/>
    <col min="10320" max="10320" width="12.58203125" style="48" customWidth="1"/>
    <col min="10321" max="10321" width="17" style="48" customWidth="1"/>
    <col min="10322" max="10322" width="21.83203125" style="48" customWidth="1"/>
    <col min="10323" max="10323" width="18.5" style="48" customWidth="1"/>
    <col min="10324" max="10324" width="19" style="48" customWidth="1"/>
    <col min="10325" max="10325" width="15" style="48" customWidth="1"/>
    <col min="10326" max="10326" width="18.58203125" style="48" customWidth="1"/>
    <col min="10327" max="10493" width="9" style="48"/>
    <col min="10494" max="10494" width="18.83203125" style="48" customWidth="1"/>
    <col min="10495" max="10495" width="20.58203125" style="48" customWidth="1"/>
    <col min="10496" max="10496" width="28.08203125" style="48" customWidth="1"/>
    <col min="10497" max="10551" width="20.58203125" style="48" customWidth="1"/>
    <col min="10552" max="10552" width="18.5" style="48" customWidth="1"/>
    <col min="10553" max="10553" width="18" style="48" customWidth="1"/>
    <col min="10554" max="10554" width="17.75" style="48" customWidth="1"/>
    <col min="10555" max="10555" width="22.75" style="48" customWidth="1"/>
    <col min="10556" max="10556" width="26" style="48" customWidth="1"/>
    <col min="10557" max="10557" width="34" style="48" customWidth="1"/>
    <col min="10558" max="10559" width="34.75" style="48" customWidth="1"/>
    <col min="10560" max="10560" width="26.25" style="48" customWidth="1"/>
    <col min="10561" max="10561" width="19.83203125" style="48" customWidth="1"/>
    <col min="10562" max="10563" width="15.75" style="48" customWidth="1"/>
    <col min="10564" max="10564" width="18.58203125" style="48" customWidth="1"/>
    <col min="10565" max="10565" width="17.75" style="48" customWidth="1"/>
    <col min="10566" max="10566" width="22.58203125" style="48" customWidth="1"/>
    <col min="10567" max="10567" width="30.33203125" style="48" customWidth="1"/>
    <col min="10568" max="10568" width="23.5" style="48" customWidth="1"/>
    <col min="10569" max="10569" width="26.08203125" style="48" customWidth="1"/>
    <col min="10570" max="10570" width="29.08203125" style="48" customWidth="1"/>
    <col min="10571" max="10571" width="23.5" style="48" customWidth="1"/>
    <col min="10572" max="10572" width="25.25" style="48" customWidth="1"/>
    <col min="10573" max="10573" width="16.58203125" style="48" customWidth="1"/>
    <col min="10574" max="10574" width="11.75" style="48" customWidth="1"/>
    <col min="10575" max="10575" width="14.75" style="48" customWidth="1"/>
    <col min="10576" max="10576" width="12.58203125" style="48" customWidth="1"/>
    <col min="10577" max="10577" width="17" style="48" customWidth="1"/>
    <col min="10578" max="10578" width="21.83203125" style="48" customWidth="1"/>
    <col min="10579" max="10579" width="18.5" style="48" customWidth="1"/>
    <col min="10580" max="10580" width="19" style="48" customWidth="1"/>
    <col min="10581" max="10581" width="15" style="48" customWidth="1"/>
    <col min="10582" max="10582" width="18.58203125" style="48" customWidth="1"/>
    <col min="10583" max="10749" width="9" style="48"/>
    <col min="10750" max="10750" width="18.83203125" style="48" customWidth="1"/>
    <col min="10751" max="10751" width="20.58203125" style="48" customWidth="1"/>
    <col min="10752" max="10752" width="28.08203125" style="48" customWidth="1"/>
    <col min="10753" max="10807" width="20.58203125" style="48" customWidth="1"/>
    <col min="10808" max="10808" width="18.5" style="48" customWidth="1"/>
    <col min="10809" max="10809" width="18" style="48" customWidth="1"/>
    <col min="10810" max="10810" width="17.75" style="48" customWidth="1"/>
    <col min="10811" max="10811" width="22.75" style="48" customWidth="1"/>
    <col min="10812" max="10812" width="26" style="48" customWidth="1"/>
    <col min="10813" max="10813" width="34" style="48" customWidth="1"/>
    <col min="10814" max="10815" width="34.75" style="48" customWidth="1"/>
    <col min="10816" max="10816" width="26.25" style="48" customWidth="1"/>
    <col min="10817" max="10817" width="19.83203125" style="48" customWidth="1"/>
    <col min="10818" max="10819" width="15.75" style="48" customWidth="1"/>
    <col min="10820" max="10820" width="18.58203125" style="48" customWidth="1"/>
    <col min="10821" max="10821" width="17.75" style="48" customWidth="1"/>
    <col min="10822" max="10822" width="22.58203125" style="48" customWidth="1"/>
    <col min="10823" max="10823" width="30.33203125" style="48" customWidth="1"/>
    <col min="10824" max="10824" width="23.5" style="48" customWidth="1"/>
    <col min="10825" max="10825" width="26.08203125" style="48" customWidth="1"/>
    <col min="10826" max="10826" width="29.08203125" style="48" customWidth="1"/>
    <col min="10827" max="10827" width="23.5" style="48" customWidth="1"/>
    <col min="10828" max="10828" width="25.25" style="48" customWidth="1"/>
    <col min="10829" max="10829" width="16.58203125" style="48" customWidth="1"/>
    <col min="10830" max="10830" width="11.75" style="48" customWidth="1"/>
    <col min="10831" max="10831" width="14.75" style="48" customWidth="1"/>
    <col min="10832" max="10832" width="12.58203125" style="48" customWidth="1"/>
    <col min="10833" max="10833" width="17" style="48" customWidth="1"/>
    <col min="10834" max="10834" width="21.83203125" style="48" customWidth="1"/>
    <col min="10835" max="10835" width="18.5" style="48" customWidth="1"/>
    <col min="10836" max="10836" width="19" style="48" customWidth="1"/>
    <col min="10837" max="10837" width="15" style="48" customWidth="1"/>
    <col min="10838" max="10838" width="18.58203125" style="48" customWidth="1"/>
    <col min="10839" max="11005" width="9" style="48"/>
    <col min="11006" max="11006" width="18.83203125" style="48" customWidth="1"/>
    <col min="11007" max="11007" width="20.58203125" style="48" customWidth="1"/>
    <col min="11008" max="11008" width="28.08203125" style="48" customWidth="1"/>
    <col min="11009" max="11063" width="20.58203125" style="48" customWidth="1"/>
    <col min="11064" max="11064" width="18.5" style="48" customWidth="1"/>
    <col min="11065" max="11065" width="18" style="48" customWidth="1"/>
    <col min="11066" max="11066" width="17.75" style="48" customWidth="1"/>
    <col min="11067" max="11067" width="22.75" style="48" customWidth="1"/>
    <col min="11068" max="11068" width="26" style="48" customWidth="1"/>
    <col min="11069" max="11069" width="34" style="48" customWidth="1"/>
    <col min="11070" max="11071" width="34.75" style="48" customWidth="1"/>
    <col min="11072" max="11072" width="26.25" style="48" customWidth="1"/>
    <col min="11073" max="11073" width="19.83203125" style="48" customWidth="1"/>
    <col min="11074" max="11075" width="15.75" style="48" customWidth="1"/>
    <col min="11076" max="11076" width="18.58203125" style="48" customWidth="1"/>
    <col min="11077" max="11077" width="17.75" style="48" customWidth="1"/>
    <col min="11078" max="11078" width="22.58203125" style="48" customWidth="1"/>
    <col min="11079" max="11079" width="30.33203125" style="48" customWidth="1"/>
    <col min="11080" max="11080" width="23.5" style="48" customWidth="1"/>
    <col min="11081" max="11081" width="26.08203125" style="48" customWidth="1"/>
    <col min="11082" max="11082" width="29.08203125" style="48" customWidth="1"/>
    <col min="11083" max="11083" width="23.5" style="48" customWidth="1"/>
    <col min="11084" max="11084" width="25.25" style="48" customWidth="1"/>
    <col min="11085" max="11085" width="16.58203125" style="48" customWidth="1"/>
    <col min="11086" max="11086" width="11.75" style="48" customWidth="1"/>
    <col min="11087" max="11087" width="14.75" style="48" customWidth="1"/>
    <col min="11088" max="11088" width="12.58203125" style="48" customWidth="1"/>
    <col min="11089" max="11089" width="17" style="48" customWidth="1"/>
    <col min="11090" max="11090" width="21.83203125" style="48" customWidth="1"/>
    <col min="11091" max="11091" width="18.5" style="48" customWidth="1"/>
    <col min="11092" max="11092" width="19" style="48" customWidth="1"/>
    <col min="11093" max="11093" width="15" style="48" customWidth="1"/>
    <col min="11094" max="11094" width="18.58203125" style="48" customWidth="1"/>
    <col min="11095" max="11261" width="9" style="48"/>
    <col min="11262" max="11262" width="18.83203125" style="48" customWidth="1"/>
    <col min="11263" max="11263" width="20.58203125" style="48" customWidth="1"/>
    <col min="11264" max="11264" width="28.08203125" style="48" customWidth="1"/>
    <col min="11265" max="11319" width="20.58203125" style="48" customWidth="1"/>
    <col min="11320" max="11320" width="18.5" style="48" customWidth="1"/>
    <col min="11321" max="11321" width="18" style="48" customWidth="1"/>
    <col min="11322" max="11322" width="17.75" style="48" customWidth="1"/>
    <col min="11323" max="11323" width="22.75" style="48" customWidth="1"/>
    <col min="11324" max="11324" width="26" style="48" customWidth="1"/>
    <col min="11325" max="11325" width="34" style="48" customWidth="1"/>
    <col min="11326" max="11327" width="34.75" style="48" customWidth="1"/>
    <col min="11328" max="11328" width="26.25" style="48" customWidth="1"/>
    <col min="11329" max="11329" width="19.83203125" style="48" customWidth="1"/>
    <col min="11330" max="11331" width="15.75" style="48" customWidth="1"/>
    <col min="11332" max="11332" width="18.58203125" style="48" customWidth="1"/>
    <col min="11333" max="11333" width="17.75" style="48" customWidth="1"/>
    <col min="11334" max="11334" width="22.58203125" style="48" customWidth="1"/>
    <col min="11335" max="11335" width="30.33203125" style="48" customWidth="1"/>
    <col min="11336" max="11336" width="23.5" style="48" customWidth="1"/>
    <col min="11337" max="11337" width="26.08203125" style="48" customWidth="1"/>
    <col min="11338" max="11338" width="29.08203125" style="48" customWidth="1"/>
    <col min="11339" max="11339" width="23.5" style="48" customWidth="1"/>
    <col min="11340" max="11340" width="25.25" style="48" customWidth="1"/>
    <col min="11341" max="11341" width="16.58203125" style="48" customWidth="1"/>
    <col min="11342" max="11342" width="11.75" style="48" customWidth="1"/>
    <col min="11343" max="11343" width="14.75" style="48" customWidth="1"/>
    <col min="11344" max="11344" width="12.58203125" style="48" customWidth="1"/>
    <col min="11345" max="11345" width="17" style="48" customWidth="1"/>
    <col min="11346" max="11346" width="21.83203125" style="48" customWidth="1"/>
    <col min="11347" max="11347" width="18.5" style="48" customWidth="1"/>
    <col min="11348" max="11348" width="19" style="48" customWidth="1"/>
    <col min="11349" max="11349" width="15" style="48" customWidth="1"/>
    <col min="11350" max="11350" width="18.58203125" style="48" customWidth="1"/>
    <col min="11351" max="11517" width="9" style="48"/>
    <col min="11518" max="11518" width="18.83203125" style="48" customWidth="1"/>
    <col min="11519" max="11519" width="20.58203125" style="48" customWidth="1"/>
    <col min="11520" max="11520" width="28.08203125" style="48" customWidth="1"/>
    <col min="11521" max="11575" width="20.58203125" style="48" customWidth="1"/>
    <col min="11576" max="11576" width="18.5" style="48" customWidth="1"/>
    <col min="11577" max="11577" width="18" style="48" customWidth="1"/>
    <col min="11578" max="11578" width="17.75" style="48" customWidth="1"/>
    <col min="11579" max="11579" width="22.75" style="48" customWidth="1"/>
    <col min="11580" max="11580" width="26" style="48" customWidth="1"/>
    <col min="11581" max="11581" width="34" style="48" customWidth="1"/>
    <col min="11582" max="11583" width="34.75" style="48" customWidth="1"/>
    <col min="11584" max="11584" width="26.25" style="48" customWidth="1"/>
    <col min="11585" max="11585" width="19.83203125" style="48" customWidth="1"/>
    <col min="11586" max="11587" width="15.75" style="48" customWidth="1"/>
    <col min="11588" max="11588" width="18.58203125" style="48" customWidth="1"/>
    <col min="11589" max="11589" width="17.75" style="48" customWidth="1"/>
    <col min="11590" max="11590" width="22.58203125" style="48" customWidth="1"/>
    <col min="11591" max="11591" width="30.33203125" style="48" customWidth="1"/>
    <col min="11592" max="11592" width="23.5" style="48" customWidth="1"/>
    <col min="11593" max="11593" width="26.08203125" style="48" customWidth="1"/>
    <col min="11594" max="11594" width="29.08203125" style="48" customWidth="1"/>
    <col min="11595" max="11595" width="23.5" style="48" customWidth="1"/>
    <col min="11596" max="11596" width="25.25" style="48" customWidth="1"/>
    <col min="11597" max="11597" width="16.58203125" style="48" customWidth="1"/>
    <col min="11598" max="11598" width="11.75" style="48" customWidth="1"/>
    <col min="11599" max="11599" width="14.75" style="48" customWidth="1"/>
    <col min="11600" max="11600" width="12.58203125" style="48" customWidth="1"/>
    <col min="11601" max="11601" width="17" style="48" customWidth="1"/>
    <col min="11602" max="11602" width="21.83203125" style="48" customWidth="1"/>
    <col min="11603" max="11603" width="18.5" style="48" customWidth="1"/>
    <col min="11604" max="11604" width="19" style="48" customWidth="1"/>
    <col min="11605" max="11605" width="15" style="48" customWidth="1"/>
    <col min="11606" max="11606" width="18.58203125" style="48" customWidth="1"/>
    <col min="11607" max="11773" width="9" style="48"/>
    <col min="11774" max="11774" width="18.83203125" style="48" customWidth="1"/>
    <col min="11775" max="11775" width="20.58203125" style="48" customWidth="1"/>
    <col min="11776" max="11776" width="28.08203125" style="48" customWidth="1"/>
    <col min="11777" max="11831" width="20.58203125" style="48" customWidth="1"/>
    <col min="11832" max="11832" width="18.5" style="48" customWidth="1"/>
    <col min="11833" max="11833" width="18" style="48" customWidth="1"/>
    <col min="11834" max="11834" width="17.75" style="48" customWidth="1"/>
    <col min="11835" max="11835" width="22.75" style="48" customWidth="1"/>
    <col min="11836" max="11836" width="26" style="48" customWidth="1"/>
    <col min="11837" max="11837" width="34" style="48" customWidth="1"/>
    <col min="11838" max="11839" width="34.75" style="48" customWidth="1"/>
    <col min="11840" max="11840" width="26.25" style="48" customWidth="1"/>
    <col min="11841" max="11841" width="19.83203125" style="48" customWidth="1"/>
    <col min="11842" max="11843" width="15.75" style="48" customWidth="1"/>
    <col min="11844" max="11844" width="18.58203125" style="48" customWidth="1"/>
    <col min="11845" max="11845" width="17.75" style="48" customWidth="1"/>
    <col min="11846" max="11846" width="22.58203125" style="48" customWidth="1"/>
    <col min="11847" max="11847" width="30.33203125" style="48" customWidth="1"/>
    <col min="11848" max="11848" width="23.5" style="48" customWidth="1"/>
    <col min="11849" max="11849" width="26.08203125" style="48" customWidth="1"/>
    <col min="11850" max="11850" width="29.08203125" style="48" customWidth="1"/>
    <col min="11851" max="11851" width="23.5" style="48" customWidth="1"/>
    <col min="11852" max="11852" width="25.25" style="48" customWidth="1"/>
    <col min="11853" max="11853" width="16.58203125" style="48" customWidth="1"/>
    <col min="11854" max="11854" width="11.75" style="48" customWidth="1"/>
    <col min="11855" max="11855" width="14.75" style="48" customWidth="1"/>
    <col min="11856" max="11856" width="12.58203125" style="48" customWidth="1"/>
    <col min="11857" max="11857" width="17" style="48" customWidth="1"/>
    <col min="11858" max="11858" width="21.83203125" style="48" customWidth="1"/>
    <col min="11859" max="11859" width="18.5" style="48" customWidth="1"/>
    <col min="11860" max="11860" width="19" style="48" customWidth="1"/>
    <col min="11861" max="11861" width="15" style="48" customWidth="1"/>
    <col min="11862" max="11862" width="18.58203125" style="48" customWidth="1"/>
    <col min="11863" max="12029" width="9" style="48"/>
    <col min="12030" max="12030" width="18.83203125" style="48" customWidth="1"/>
    <col min="12031" max="12031" width="20.58203125" style="48" customWidth="1"/>
    <col min="12032" max="12032" width="28.08203125" style="48" customWidth="1"/>
    <col min="12033" max="12087" width="20.58203125" style="48" customWidth="1"/>
    <col min="12088" max="12088" width="18.5" style="48" customWidth="1"/>
    <col min="12089" max="12089" width="18" style="48" customWidth="1"/>
    <col min="12090" max="12090" width="17.75" style="48" customWidth="1"/>
    <col min="12091" max="12091" width="22.75" style="48" customWidth="1"/>
    <col min="12092" max="12092" width="26" style="48" customWidth="1"/>
    <col min="12093" max="12093" width="34" style="48" customWidth="1"/>
    <col min="12094" max="12095" width="34.75" style="48" customWidth="1"/>
    <col min="12096" max="12096" width="26.25" style="48" customWidth="1"/>
    <col min="12097" max="12097" width="19.83203125" style="48" customWidth="1"/>
    <col min="12098" max="12099" width="15.75" style="48" customWidth="1"/>
    <col min="12100" max="12100" width="18.58203125" style="48" customWidth="1"/>
    <col min="12101" max="12101" width="17.75" style="48" customWidth="1"/>
    <col min="12102" max="12102" width="22.58203125" style="48" customWidth="1"/>
    <col min="12103" max="12103" width="30.33203125" style="48" customWidth="1"/>
    <col min="12104" max="12104" width="23.5" style="48" customWidth="1"/>
    <col min="12105" max="12105" width="26.08203125" style="48" customWidth="1"/>
    <col min="12106" max="12106" width="29.08203125" style="48" customWidth="1"/>
    <col min="12107" max="12107" width="23.5" style="48" customWidth="1"/>
    <col min="12108" max="12108" width="25.25" style="48" customWidth="1"/>
    <col min="12109" max="12109" width="16.58203125" style="48" customWidth="1"/>
    <col min="12110" max="12110" width="11.75" style="48" customWidth="1"/>
    <col min="12111" max="12111" width="14.75" style="48" customWidth="1"/>
    <col min="12112" max="12112" width="12.58203125" style="48" customWidth="1"/>
    <col min="12113" max="12113" width="17" style="48" customWidth="1"/>
    <col min="12114" max="12114" width="21.83203125" style="48" customWidth="1"/>
    <col min="12115" max="12115" width="18.5" style="48" customWidth="1"/>
    <col min="12116" max="12116" width="19" style="48" customWidth="1"/>
    <col min="12117" max="12117" width="15" style="48" customWidth="1"/>
    <col min="12118" max="12118" width="18.58203125" style="48" customWidth="1"/>
    <col min="12119" max="12285" width="9" style="48"/>
    <col min="12286" max="12286" width="18.83203125" style="48" customWidth="1"/>
    <col min="12287" max="12287" width="20.58203125" style="48" customWidth="1"/>
    <col min="12288" max="12288" width="28.08203125" style="48" customWidth="1"/>
    <col min="12289" max="12343" width="20.58203125" style="48" customWidth="1"/>
    <col min="12344" max="12344" width="18.5" style="48" customWidth="1"/>
    <col min="12345" max="12345" width="18" style="48" customWidth="1"/>
    <col min="12346" max="12346" width="17.75" style="48" customWidth="1"/>
    <col min="12347" max="12347" width="22.75" style="48" customWidth="1"/>
    <col min="12348" max="12348" width="26" style="48" customWidth="1"/>
    <col min="12349" max="12349" width="34" style="48" customWidth="1"/>
    <col min="12350" max="12351" width="34.75" style="48" customWidth="1"/>
    <col min="12352" max="12352" width="26.25" style="48" customWidth="1"/>
    <col min="12353" max="12353" width="19.83203125" style="48" customWidth="1"/>
    <col min="12354" max="12355" width="15.75" style="48" customWidth="1"/>
    <col min="12356" max="12356" width="18.58203125" style="48" customWidth="1"/>
    <col min="12357" max="12357" width="17.75" style="48" customWidth="1"/>
    <col min="12358" max="12358" width="22.58203125" style="48" customWidth="1"/>
    <col min="12359" max="12359" width="30.33203125" style="48" customWidth="1"/>
    <col min="12360" max="12360" width="23.5" style="48" customWidth="1"/>
    <col min="12361" max="12361" width="26.08203125" style="48" customWidth="1"/>
    <col min="12362" max="12362" width="29.08203125" style="48" customWidth="1"/>
    <col min="12363" max="12363" width="23.5" style="48" customWidth="1"/>
    <col min="12364" max="12364" width="25.25" style="48" customWidth="1"/>
    <col min="12365" max="12365" width="16.58203125" style="48" customWidth="1"/>
    <col min="12366" max="12366" width="11.75" style="48" customWidth="1"/>
    <col min="12367" max="12367" width="14.75" style="48" customWidth="1"/>
    <col min="12368" max="12368" width="12.58203125" style="48" customWidth="1"/>
    <col min="12369" max="12369" width="17" style="48" customWidth="1"/>
    <col min="12370" max="12370" width="21.83203125" style="48" customWidth="1"/>
    <col min="12371" max="12371" width="18.5" style="48" customWidth="1"/>
    <col min="12372" max="12372" width="19" style="48" customWidth="1"/>
    <col min="12373" max="12373" width="15" style="48" customWidth="1"/>
    <col min="12374" max="12374" width="18.58203125" style="48" customWidth="1"/>
    <col min="12375" max="12541" width="9" style="48"/>
    <col min="12542" max="12542" width="18.83203125" style="48" customWidth="1"/>
    <col min="12543" max="12543" width="20.58203125" style="48" customWidth="1"/>
    <col min="12544" max="12544" width="28.08203125" style="48" customWidth="1"/>
    <col min="12545" max="12599" width="20.58203125" style="48" customWidth="1"/>
    <col min="12600" max="12600" width="18.5" style="48" customWidth="1"/>
    <col min="12601" max="12601" width="18" style="48" customWidth="1"/>
    <col min="12602" max="12602" width="17.75" style="48" customWidth="1"/>
    <col min="12603" max="12603" width="22.75" style="48" customWidth="1"/>
    <col min="12604" max="12604" width="26" style="48" customWidth="1"/>
    <col min="12605" max="12605" width="34" style="48" customWidth="1"/>
    <col min="12606" max="12607" width="34.75" style="48" customWidth="1"/>
    <col min="12608" max="12608" width="26.25" style="48" customWidth="1"/>
    <col min="12609" max="12609" width="19.83203125" style="48" customWidth="1"/>
    <col min="12610" max="12611" width="15.75" style="48" customWidth="1"/>
    <col min="12612" max="12612" width="18.58203125" style="48" customWidth="1"/>
    <col min="12613" max="12613" width="17.75" style="48" customWidth="1"/>
    <col min="12614" max="12614" width="22.58203125" style="48" customWidth="1"/>
    <col min="12615" max="12615" width="30.33203125" style="48" customWidth="1"/>
    <col min="12616" max="12616" width="23.5" style="48" customWidth="1"/>
    <col min="12617" max="12617" width="26.08203125" style="48" customWidth="1"/>
    <col min="12618" max="12618" width="29.08203125" style="48" customWidth="1"/>
    <col min="12619" max="12619" width="23.5" style="48" customWidth="1"/>
    <col min="12620" max="12620" width="25.25" style="48" customWidth="1"/>
    <col min="12621" max="12621" width="16.58203125" style="48" customWidth="1"/>
    <col min="12622" max="12622" width="11.75" style="48" customWidth="1"/>
    <col min="12623" max="12623" width="14.75" style="48" customWidth="1"/>
    <col min="12624" max="12624" width="12.58203125" style="48" customWidth="1"/>
    <col min="12625" max="12625" width="17" style="48" customWidth="1"/>
    <col min="12626" max="12626" width="21.83203125" style="48" customWidth="1"/>
    <col min="12627" max="12627" width="18.5" style="48" customWidth="1"/>
    <col min="12628" max="12628" width="19" style="48" customWidth="1"/>
    <col min="12629" max="12629" width="15" style="48" customWidth="1"/>
    <col min="12630" max="12630" width="18.58203125" style="48" customWidth="1"/>
    <col min="12631" max="12797" width="9" style="48"/>
    <col min="12798" max="12798" width="18.83203125" style="48" customWidth="1"/>
    <col min="12799" max="12799" width="20.58203125" style="48" customWidth="1"/>
    <col min="12800" max="12800" width="28.08203125" style="48" customWidth="1"/>
    <col min="12801" max="12855" width="20.58203125" style="48" customWidth="1"/>
    <col min="12856" max="12856" width="18.5" style="48" customWidth="1"/>
    <col min="12857" max="12857" width="18" style="48" customWidth="1"/>
    <col min="12858" max="12858" width="17.75" style="48" customWidth="1"/>
    <col min="12859" max="12859" width="22.75" style="48" customWidth="1"/>
    <col min="12860" max="12860" width="26" style="48" customWidth="1"/>
    <col min="12861" max="12861" width="34" style="48" customWidth="1"/>
    <col min="12862" max="12863" width="34.75" style="48" customWidth="1"/>
    <col min="12864" max="12864" width="26.25" style="48" customWidth="1"/>
    <col min="12865" max="12865" width="19.83203125" style="48" customWidth="1"/>
    <col min="12866" max="12867" width="15.75" style="48" customWidth="1"/>
    <col min="12868" max="12868" width="18.58203125" style="48" customWidth="1"/>
    <col min="12869" max="12869" width="17.75" style="48" customWidth="1"/>
    <col min="12870" max="12870" width="22.58203125" style="48" customWidth="1"/>
    <col min="12871" max="12871" width="30.33203125" style="48" customWidth="1"/>
    <col min="12872" max="12872" width="23.5" style="48" customWidth="1"/>
    <col min="12873" max="12873" width="26.08203125" style="48" customWidth="1"/>
    <col min="12874" max="12874" width="29.08203125" style="48" customWidth="1"/>
    <col min="12875" max="12875" width="23.5" style="48" customWidth="1"/>
    <col min="12876" max="12876" width="25.25" style="48" customWidth="1"/>
    <col min="12877" max="12877" width="16.58203125" style="48" customWidth="1"/>
    <col min="12878" max="12878" width="11.75" style="48" customWidth="1"/>
    <col min="12879" max="12879" width="14.75" style="48" customWidth="1"/>
    <col min="12880" max="12880" width="12.58203125" style="48" customWidth="1"/>
    <col min="12881" max="12881" width="17" style="48" customWidth="1"/>
    <col min="12882" max="12882" width="21.83203125" style="48" customWidth="1"/>
    <col min="12883" max="12883" width="18.5" style="48" customWidth="1"/>
    <col min="12884" max="12884" width="19" style="48" customWidth="1"/>
    <col min="12885" max="12885" width="15" style="48" customWidth="1"/>
    <col min="12886" max="12886" width="18.58203125" style="48" customWidth="1"/>
    <col min="12887" max="13053" width="9" style="48"/>
    <col min="13054" max="13054" width="18.83203125" style="48" customWidth="1"/>
    <col min="13055" max="13055" width="20.58203125" style="48" customWidth="1"/>
    <col min="13056" max="13056" width="28.08203125" style="48" customWidth="1"/>
    <col min="13057" max="13111" width="20.58203125" style="48" customWidth="1"/>
    <col min="13112" max="13112" width="18.5" style="48" customWidth="1"/>
    <col min="13113" max="13113" width="18" style="48" customWidth="1"/>
    <col min="13114" max="13114" width="17.75" style="48" customWidth="1"/>
    <col min="13115" max="13115" width="22.75" style="48" customWidth="1"/>
    <col min="13116" max="13116" width="26" style="48" customWidth="1"/>
    <col min="13117" max="13117" width="34" style="48" customWidth="1"/>
    <col min="13118" max="13119" width="34.75" style="48" customWidth="1"/>
    <col min="13120" max="13120" width="26.25" style="48" customWidth="1"/>
    <col min="13121" max="13121" width="19.83203125" style="48" customWidth="1"/>
    <col min="13122" max="13123" width="15.75" style="48" customWidth="1"/>
    <col min="13124" max="13124" width="18.58203125" style="48" customWidth="1"/>
    <col min="13125" max="13125" width="17.75" style="48" customWidth="1"/>
    <col min="13126" max="13126" width="22.58203125" style="48" customWidth="1"/>
    <col min="13127" max="13127" width="30.33203125" style="48" customWidth="1"/>
    <col min="13128" max="13128" width="23.5" style="48" customWidth="1"/>
    <col min="13129" max="13129" width="26.08203125" style="48" customWidth="1"/>
    <col min="13130" max="13130" width="29.08203125" style="48" customWidth="1"/>
    <col min="13131" max="13131" width="23.5" style="48" customWidth="1"/>
    <col min="13132" max="13132" width="25.25" style="48" customWidth="1"/>
    <col min="13133" max="13133" width="16.58203125" style="48" customWidth="1"/>
    <col min="13134" max="13134" width="11.75" style="48" customWidth="1"/>
    <col min="13135" max="13135" width="14.75" style="48" customWidth="1"/>
    <col min="13136" max="13136" width="12.58203125" style="48" customWidth="1"/>
    <col min="13137" max="13137" width="17" style="48" customWidth="1"/>
    <col min="13138" max="13138" width="21.83203125" style="48" customWidth="1"/>
    <col min="13139" max="13139" width="18.5" style="48" customWidth="1"/>
    <col min="13140" max="13140" width="19" style="48" customWidth="1"/>
    <col min="13141" max="13141" width="15" style="48" customWidth="1"/>
    <col min="13142" max="13142" width="18.58203125" style="48" customWidth="1"/>
    <col min="13143" max="13309" width="9" style="48"/>
    <col min="13310" max="13310" width="18.83203125" style="48" customWidth="1"/>
    <col min="13311" max="13311" width="20.58203125" style="48" customWidth="1"/>
    <col min="13312" max="13312" width="28.08203125" style="48" customWidth="1"/>
    <col min="13313" max="13367" width="20.58203125" style="48" customWidth="1"/>
    <col min="13368" max="13368" width="18.5" style="48" customWidth="1"/>
    <col min="13369" max="13369" width="18" style="48" customWidth="1"/>
    <col min="13370" max="13370" width="17.75" style="48" customWidth="1"/>
    <col min="13371" max="13371" width="22.75" style="48" customWidth="1"/>
    <col min="13372" max="13372" width="26" style="48" customWidth="1"/>
    <col min="13373" max="13373" width="34" style="48" customWidth="1"/>
    <col min="13374" max="13375" width="34.75" style="48" customWidth="1"/>
    <col min="13376" max="13376" width="26.25" style="48" customWidth="1"/>
    <col min="13377" max="13377" width="19.83203125" style="48" customWidth="1"/>
    <col min="13378" max="13379" width="15.75" style="48" customWidth="1"/>
    <col min="13380" max="13380" width="18.58203125" style="48" customWidth="1"/>
    <col min="13381" max="13381" width="17.75" style="48" customWidth="1"/>
    <col min="13382" max="13382" width="22.58203125" style="48" customWidth="1"/>
    <col min="13383" max="13383" width="30.33203125" style="48" customWidth="1"/>
    <col min="13384" max="13384" width="23.5" style="48" customWidth="1"/>
    <col min="13385" max="13385" width="26.08203125" style="48" customWidth="1"/>
    <col min="13386" max="13386" width="29.08203125" style="48" customWidth="1"/>
    <col min="13387" max="13387" width="23.5" style="48" customWidth="1"/>
    <col min="13388" max="13388" width="25.25" style="48" customWidth="1"/>
    <col min="13389" max="13389" width="16.58203125" style="48" customWidth="1"/>
    <col min="13390" max="13390" width="11.75" style="48" customWidth="1"/>
    <col min="13391" max="13391" width="14.75" style="48" customWidth="1"/>
    <col min="13392" max="13392" width="12.58203125" style="48" customWidth="1"/>
    <col min="13393" max="13393" width="17" style="48" customWidth="1"/>
    <col min="13394" max="13394" width="21.83203125" style="48" customWidth="1"/>
    <col min="13395" max="13395" width="18.5" style="48" customWidth="1"/>
    <col min="13396" max="13396" width="19" style="48" customWidth="1"/>
    <col min="13397" max="13397" width="15" style="48" customWidth="1"/>
    <col min="13398" max="13398" width="18.58203125" style="48" customWidth="1"/>
    <col min="13399" max="13565" width="9" style="48"/>
    <col min="13566" max="13566" width="18.83203125" style="48" customWidth="1"/>
    <col min="13567" max="13567" width="20.58203125" style="48" customWidth="1"/>
    <col min="13568" max="13568" width="28.08203125" style="48" customWidth="1"/>
    <col min="13569" max="13623" width="20.58203125" style="48" customWidth="1"/>
    <col min="13624" max="13624" width="18.5" style="48" customWidth="1"/>
    <col min="13625" max="13625" width="18" style="48" customWidth="1"/>
    <col min="13626" max="13626" width="17.75" style="48" customWidth="1"/>
    <col min="13627" max="13627" width="22.75" style="48" customWidth="1"/>
    <col min="13628" max="13628" width="26" style="48" customWidth="1"/>
    <col min="13629" max="13629" width="34" style="48" customWidth="1"/>
    <col min="13630" max="13631" width="34.75" style="48" customWidth="1"/>
    <col min="13632" max="13632" width="26.25" style="48" customWidth="1"/>
    <col min="13633" max="13633" width="19.83203125" style="48" customWidth="1"/>
    <col min="13634" max="13635" width="15.75" style="48" customWidth="1"/>
    <col min="13636" max="13636" width="18.58203125" style="48" customWidth="1"/>
    <col min="13637" max="13637" width="17.75" style="48" customWidth="1"/>
    <col min="13638" max="13638" width="22.58203125" style="48" customWidth="1"/>
    <col min="13639" max="13639" width="30.33203125" style="48" customWidth="1"/>
    <col min="13640" max="13640" width="23.5" style="48" customWidth="1"/>
    <col min="13641" max="13641" width="26.08203125" style="48" customWidth="1"/>
    <col min="13642" max="13642" width="29.08203125" style="48" customWidth="1"/>
    <col min="13643" max="13643" width="23.5" style="48" customWidth="1"/>
    <col min="13644" max="13644" width="25.25" style="48" customWidth="1"/>
    <col min="13645" max="13645" width="16.58203125" style="48" customWidth="1"/>
    <col min="13646" max="13646" width="11.75" style="48" customWidth="1"/>
    <col min="13647" max="13647" width="14.75" style="48" customWidth="1"/>
    <col min="13648" max="13648" width="12.58203125" style="48" customWidth="1"/>
    <col min="13649" max="13649" width="17" style="48" customWidth="1"/>
    <col min="13650" max="13650" width="21.83203125" style="48" customWidth="1"/>
    <col min="13651" max="13651" width="18.5" style="48" customWidth="1"/>
    <col min="13652" max="13652" width="19" style="48" customWidth="1"/>
    <col min="13653" max="13653" width="15" style="48" customWidth="1"/>
    <col min="13654" max="13654" width="18.58203125" style="48" customWidth="1"/>
    <col min="13655" max="13821" width="9" style="48"/>
    <col min="13822" max="13822" width="18.83203125" style="48" customWidth="1"/>
    <col min="13823" max="13823" width="20.58203125" style="48" customWidth="1"/>
    <col min="13824" max="13824" width="28.08203125" style="48" customWidth="1"/>
    <col min="13825" max="13879" width="20.58203125" style="48" customWidth="1"/>
    <col min="13880" max="13880" width="18.5" style="48" customWidth="1"/>
    <col min="13881" max="13881" width="18" style="48" customWidth="1"/>
    <col min="13882" max="13882" width="17.75" style="48" customWidth="1"/>
    <col min="13883" max="13883" width="22.75" style="48" customWidth="1"/>
    <col min="13884" max="13884" width="26" style="48" customWidth="1"/>
    <col min="13885" max="13885" width="34" style="48" customWidth="1"/>
    <col min="13886" max="13887" width="34.75" style="48" customWidth="1"/>
    <col min="13888" max="13888" width="26.25" style="48" customWidth="1"/>
    <col min="13889" max="13889" width="19.83203125" style="48" customWidth="1"/>
    <col min="13890" max="13891" width="15.75" style="48" customWidth="1"/>
    <col min="13892" max="13892" width="18.58203125" style="48" customWidth="1"/>
    <col min="13893" max="13893" width="17.75" style="48" customWidth="1"/>
    <col min="13894" max="13894" width="22.58203125" style="48" customWidth="1"/>
    <col min="13895" max="13895" width="30.33203125" style="48" customWidth="1"/>
    <col min="13896" max="13896" width="23.5" style="48" customWidth="1"/>
    <col min="13897" max="13897" width="26.08203125" style="48" customWidth="1"/>
    <col min="13898" max="13898" width="29.08203125" style="48" customWidth="1"/>
    <col min="13899" max="13899" width="23.5" style="48" customWidth="1"/>
    <col min="13900" max="13900" width="25.25" style="48" customWidth="1"/>
    <col min="13901" max="13901" width="16.58203125" style="48" customWidth="1"/>
    <col min="13902" max="13902" width="11.75" style="48" customWidth="1"/>
    <col min="13903" max="13903" width="14.75" style="48" customWidth="1"/>
    <col min="13904" max="13904" width="12.58203125" style="48" customWidth="1"/>
    <col min="13905" max="13905" width="17" style="48" customWidth="1"/>
    <col min="13906" max="13906" width="21.83203125" style="48" customWidth="1"/>
    <col min="13907" max="13907" width="18.5" style="48" customWidth="1"/>
    <col min="13908" max="13908" width="19" style="48" customWidth="1"/>
    <col min="13909" max="13909" width="15" style="48" customWidth="1"/>
    <col min="13910" max="13910" width="18.58203125" style="48" customWidth="1"/>
    <col min="13911" max="14077" width="9" style="48"/>
    <col min="14078" max="14078" width="18.83203125" style="48" customWidth="1"/>
    <col min="14079" max="14079" width="20.58203125" style="48" customWidth="1"/>
    <col min="14080" max="14080" width="28.08203125" style="48" customWidth="1"/>
    <col min="14081" max="14135" width="20.58203125" style="48" customWidth="1"/>
    <col min="14136" max="14136" width="18.5" style="48" customWidth="1"/>
    <col min="14137" max="14137" width="18" style="48" customWidth="1"/>
    <col min="14138" max="14138" width="17.75" style="48" customWidth="1"/>
    <col min="14139" max="14139" width="22.75" style="48" customWidth="1"/>
    <col min="14140" max="14140" width="26" style="48" customWidth="1"/>
    <col min="14141" max="14141" width="34" style="48" customWidth="1"/>
    <col min="14142" max="14143" width="34.75" style="48" customWidth="1"/>
    <col min="14144" max="14144" width="26.25" style="48" customWidth="1"/>
    <col min="14145" max="14145" width="19.83203125" style="48" customWidth="1"/>
    <col min="14146" max="14147" width="15.75" style="48" customWidth="1"/>
    <col min="14148" max="14148" width="18.58203125" style="48" customWidth="1"/>
    <col min="14149" max="14149" width="17.75" style="48" customWidth="1"/>
    <col min="14150" max="14150" width="22.58203125" style="48" customWidth="1"/>
    <col min="14151" max="14151" width="30.33203125" style="48" customWidth="1"/>
    <col min="14152" max="14152" width="23.5" style="48" customWidth="1"/>
    <col min="14153" max="14153" width="26.08203125" style="48" customWidth="1"/>
    <col min="14154" max="14154" width="29.08203125" style="48" customWidth="1"/>
    <col min="14155" max="14155" width="23.5" style="48" customWidth="1"/>
    <col min="14156" max="14156" width="25.25" style="48" customWidth="1"/>
    <col min="14157" max="14157" width="16.58203125" style="48" customWidth="1"/>
    <col min="14158" max="14158" width="11.75" style="48" customWidth="1"/>
    <col min="14159" max="14159" width="14.75" style="48" customWidth="1"/>
    <col min="14160" max="14160" width="12.58203125" style="48" customWidth="1"/>
    <col min="14161" max="14161" width="17" style="48" customWidth="1"/>
    <col min="14162" max="14162" width="21.83203125" style="48" customWidth="1"/>
    <col min="14163" max="14163" width="18.5" style="48" customWidth="1"/>
    <col min="14164" max="14164" width="19" style="48" customWidth="1"/>
    <col min="14165" max="14165" width="15" style="48" customWidth="1"/>
    <col min="14166" max="14166" width="18.58203125" style="48" customWidth="1"/>
    <col min="14167" max="14333" width="9" style="48"/>
    <col min="14334" max="14334" width="18.83203125" style="48" customWidth="1"/>
    <col min="14335" max="14335" width="20.58203125" style="48" customWidth="1"/>
    <col min="14336" max="14336" width="28.08203125" style="48" customWidth="1"/>
    <col min="14337" max="14391" width="20.58203125" style="48" customWidth="1"/>
    <col min="14392" max="14392" width="18.5" style="48" customWidth="1"/>
    <col min="14393" max="14393" width="18" style="48" customWidth="1"/>
    <col min="14394" max="14394" width="17.75" style="48" customWidth="1"/>
    <col min="14395" max="14395" width="22.75" style="48" customWidth="1"/>
    <col min="14396" max="14396" width="26" style="48" customWidth="1"/>
    <col min="14397" max="14397" width="34" style="48" customWidth="1"/>
    <col min="14398" max="14399" width="34.75" style="48" customWidth="1"/>
    <col min="14400" max="14400" width="26.25" style="48" customWidth="1"/>
    <col min="14401" max="14401" width="19.83203125" style="48" customWidth="1"/>
    <col min="14402" max="14403" width="15.75" style="48" customWidth="1"/>
    <col min="14404" max="14404" width="18.58203125" style="48" customWidth="1"/>
    <col min="14405" max="14405" width="17.75" style="48" customWidth="1"/>
    <col min="14406" max="14406" width="22.58203125" style="48" customWidth="1"/>
    <col min="14407" max="14407" width="30.33203125" style="48" customWidth="1"/>
    <col min="14408" max="14408" width="23.5" style="48" customWidth="1"/>
    <col min="14409" max="14409" width="26.08203125" style="48" customWidth="1"/>
    <col min="14410" max="14410" width="29.08203125" style="48" customWidth="1"/>
    <col min="14411" max="14411" width="23.5" style="48" customWidth="1"/>
    <col min="14412" max="14412" width="25.25" style="48" customWidth="1"/>
    <col min="14413" max="14413" width="16.58203125" style="48" customWidth="1"/>
    <col min="14414" max="14414" width="11.75" style="48" customWidth="1"/>
    <col min="14415" max="14415" width="14.75" style="48" customWidth="1"/>
    <col min="14416" max="14416" width="12.58203125" style="48" customWidth="1"/>
    <col min="14417" max="14417" width="17" style="48" customWidth="1"/>
    <col min="14418" max="14418" width="21.83203125" style="48" customWidth="1"/>
    <col min="14419" max="14419" width="18.5" style="48" customWidth="1"/>
    <col min="14420" max="14420" width="19" style="48" customWidth="1"/>
    <col min="14421" max="14421" width="15" style="48" customWidth="1"/>
    <col min="14422" max="14422" width="18.58203125" style="48" customWidth="1"/>
    <col min="14423" max="14589" width="9" style="48"/>
    <col min="14590" max="14590" width="18.83203125" style="48" customWidth="1"/>
    <col min="14591" max="14591" width="20.58203125" style="48" customWidth="1"/>
    <col min="14592" max="14592" width="28.08203125" style="48" customWidth="1"/>
    <col min="14593" max="14647" width="20.58203125" style="48" customWidth="1"/>
    <col min="14648" max="14648" width="18.5" style="48" customWidth="1"/>
    <col min="14649" max="14649" width="18" style="48" customWidth="1"/>
    <col min="14650" max="14650" width="17.75" style="48" customWidth="1"/>
    <col min="14651" max="14651" width="22.75" style="48" customWidth="1"/>
    <col min="14652" max="14652" width="26" style="48" customWidth="1"/>
    <col min="14653" max="14653" width="34" style="48" customWidth="1"/>
    <col min="14654" max="14655" width="34.75" style="48" customWidth="1"/>
    <col min="14656" max="14656" width="26.25" style="48" customWidth="1"/>
    <col min="14657" max="14657" width="19.83203125" style="48" customWidth="1"/>
    <col min="14658" max="14659" width="15.75" style="48" customWidth="1"/>
    <col min="14660" max="14660" width="18.58203125" style="48" customWidth="1"/>
    <col min="14661" max="14661" width="17.75" style="48" customWidth="1"/>
    <col min="14662" max="14662" width="22.58203125" style="48" customWidth="1"/>
    <col min="14663" max="14663" width="30.33203125" style="48" customWidth="1"/>
    <col min="14664" max="14664" width="23.5" style="48" customWidth="1"/>
    <col min="14665" max="14665" width="26.08203125" style="48" customWidth="1"/>
    <col min="14666" max="14666" width="29.08203125" style="48" customWidth="1"/>
    <col min="14667" max="14667" width="23.5" style="48" customWidth="1"/>
    <col min="14668" max="14668" width="25.25" style="48" customWidth="1"/>
    <col min="14669" max="14669" width="16.58203125" style="48" customWidth="1"/>
    <col min="14670" max="14670" width="11.75" style="48" customWidth="1"/>
    <col min="14671" max="14671" width="14.75" style="48" customWidth="1"/>
    <col min="14672" max="14672" width="12.58203125" style="48" customWidth="1"/>
    <col min="14673" max="14673" width="17" style="48" customWidth="1"/>
    <col min="14674" max="14674" width="21.83203125" style="48" customWidth="1"/>
    <col min="14675" max="14675" width="18.5" style="48" customWidth="1"/>
    <col min="14676" max="14676" width="19" style="48" customWidth="1"/>
    <col min="14677" max="14677" width="15" style="48" customWidth="1"/>
    <col min="14678" max="14678" width="18.58203125" style="48" customWidth="1"/>
    <col min="14679" max="14845" width="9" style="48"/>
    <col min="14846" max="14846" width="18.83203125" style="48" customWidth="1"/>
    <col min="14847" max="14847" width="20.58203125" style="48" customWidth="1"/>
    <col min="14848" max="14848" width="28.08203125" style="48" customWidth="1"/>
    <col min="14849" max="14903" width="20.58203125" style="48" customWidth="1"/>
    <col min="14904" max="14904" width="18.5" style="48" customWidth="1"/>
    <col min="14905" max="14905" width="18" style="48" customWidth="1"/>
    <col min="14906" max="14906" width="17.75" style="48" customWidth="1"/>
    <col min="14907" max="14907" width="22.75" style="48" customWidth="1"/>
    <col min="14908" max="14908" width="26" style="48" customWidth="1"/>
    <col min="14909" max="14909" width="34" style="48" customWidth="1"/>
    <col min="14910" max="14911" width="34.75" style="48" customWidth="1"/>
    <col min="14912" max="14912" width="26.25" style="48" customWidth="1"/>
    <col min="14913" max="14913" width="19.83203125" style="48" customWidth="1"/>
    <col min="14914" max="14915" width="15.75" style="48" customWidth="1"/>
    <col min="14916" max="14916" width="18.58203125" style="48" customWidth="1"/>
    <col min="14917" max="14917" width="17.75" style="48" customWidth="1"/>
    <col min="14918" max="14918" width="22.58203125" style="48" customWidth="1"/>
    <col min="14919" max="14919" width="30.33203125" style="48" customWidth="1"/>
    <col min="14920" max="14920" width="23.5" style="48" customWidth="1"/>
    <col min="14921" max="14921" width="26.08203125" style="48" customWidth="1"/>
    <col min="14922" max="14922" width="29.08203125" style="48" customWidth="1"/>
    <col min="14923" max="14923" width="23.5" style="48" customWidth="1"/>
    <col min="14924" max="14924" width="25.25" style="48" customWidth="1"/>
    <col min="14925" max="14925" width="16.58203125" style="48" customWidth="1"/>
    <col min="14926" max="14926" width="11.75" style="48" customWidth="1"/>
    <col min="14927" max="14927" width="14.75" style="48" customWidth="1"/>
    <col min="14928" max="14928" width="12.58203125" style="48" customWidth="1"/>
    <col min="14929" max="14929" width="17" style="48" customWidth="1"/>
    <col min="14930" max="14930" width="21.83203125" style="48" customWidth="1"/>
    <col min="14931" max="14931" width="18.5" style="48" customWidth="1"/>
    <col min="14932" max="14932" width="19" style="48" customWidth="1"/>
    <col min="14933" max="14933" width="15" style="48" customWidth="1"/>
    <col min="14934" max="14934" width="18.58203125" style="48" customWidth="1"/>
    <col min="14935" max="15101" width="9" style="48"/>
    <col min="15102" max="15102" width="18.83203125" style="48" customWidth="1"/>
    <col min="15103" max="15103" width="20.58203125" style="48" customWidth="1"/>
    <col min="15104" max="15104" width="28.08203125" style="48" customWidth="1"/>
    <col min="15105" max="15159" width="20.58203125" style="48" customWidth="1"/>
    <col min="15160" max="15160" width="18.5" style="48" customWidth="1"/>
    <col min="15161" max="15161" width="18" style="48" customWidth="1"/>
    <col min="15162" max="15162" width="17.75" style="48" customWidth="1"/>
    <col min="15163" max="15163" width="22.75" style="48" customWidth="1"/>
    <col min="15164" max="15164" width="26" style="48" customWidth="1"/>
    <col min="15165" max="15165" width="34" style="48" customWidth="1"/>
    <col min="15166" max="15167" width="34.75" style="48" customWidth="1"/>
    <col min="15168" max="15168" width="26.25" style="48" customWidth="1"/>
    <col min="15169" max="15169" width="19.83203125" style="48" customWidth="1"/>
    <col min="15170" max="15171" width="15.75" style="48" customWidth="1"/>
    <col min="15172" max="15172" width="18.58203125" style="48" customWidth="1"/>
    <col min="15173" max="15173" width="17.75" style="48" customWidth="1"/>
    <col min="15174" max="15174" width="22.58203125" style="48" customWidth="1"/>
    <col min="15175" max="15175" width="30.33203125" style="48" customWidth="1"/>
    <col min="15176" max="15176" width="23.5" style="48" customWidth="1"/>
    <col min="15177" max="15177" width="26.08203125" style="48" customWidth="1"/>
    <col min="15178" max="15178" width="29.08203125" style="48" customWidth="1"/>
    <col min="15179" max="15179" width="23.5" style="48" customWidth="1"/>
    <col min="15180" max="15180" width="25.25" style="48" customWidth="1"/>
    <col min="15181" max="15181" width="16.58203125" style="48" customWidth="1"/>
    <col min="15182" max="15182" width="11.75" style="48" customWidth="1"/>
    <col min="15183" max="15183" width="14.75" style="48" customWidth="1"/>
    <col min="15184" max="15184" width="12.58203125" style="48" customWidth="1"/>
    <col min="15185" max="15185" width="17" style="48" customWidth="1"/>
    <col min="15186" max="15186" width="21.83203125" style="48" customWidth="1"/>
    <col min="15187" max="15187" width="18.5" style="48" customWidth="1"/>
    <col min="15188" max="15188" width="19" style="48" customWidth="1"/>
    <col min="15189" max="15189" width="15" style="48" customWidth="1"/>
    <col min="15190" max="15190" width="18.58203125" style="48" customWidth="1"/>
    <col min="15191" max="15357" width="9" style="48"/>
    <col min="15358" max="15358" width="18.83203125" style="48" customWidth="1"/>
    <col min="15359" max="15359" width="20.58203125" style="48" customWidth="1"/>
    <col min="15360" max="15360" width="28.08203125" style="48" customWidth="1"/>
    <col min="15361" max="15415" width="20.58203125" style="48" customWidth="1"/>
    <col min="15416" max="15416" width="18.5" style="48" customWidth="1"/>
    <col min="15417" max="15417" width="18" style="48" customWidth="1"/>
    <col min="15418" max="15418" width="17.75" style="48" customWidth="1"/>
    <col min="15419" max="15419" width="22.75" style="48" customWidth="1"/>
    <col min="15420" max="15420" width="26" style="48" customWidth="1"/>
    <col min="15421" max="15421" width="34" style="48" customWidth="1"/>
    <col min="15422" max="15423" width="34.75" style="48" customWidth="1"/>
    <col min="15424" max="15424" width="26.25" style="48" customWidth="1"/>
    <col min="15425" max="15425" width="19.83203125" style="48" customWidth="1"/>
    <col min="15426" max="15427" width="15.75" style="48" customWidth="1"/>
    <col min="15428" max="15428" width="18.58203125" style="48" customWidth="1"/>
    <col min="15429" max="15429" width="17.75" style="48" customWidth="1"/>
    <col min="15430" max="15430" width="22.58203125" style="48" customWidth="1"/>
    <col min="15431" max="15431" width="30.33203125" style="48" customWidth="1"/>
    <col min="15432" max="15432" width="23.5" style="48" customWidth="1"/>
    <col min="15433" max="15433" width="26.08203125" style="48" customWidth="1"/>
    <col min="15434" max="15434" width="29.08203125" style="48" customWidth="1"/>
    <col min="15435" max="15435" width="23.5" style="48" customWidth="1"/>
    <col min="15436" max="15436" width="25.25" style="48" customWidth="1"/>
    <col min="15437" max="15437" width="16.58203125" style="48" customWidth="1"/>
    <col min="15438" max="15438" width="11.75" style="48" customWidth="1"/>
    <col min="15439" max="15439" width="14.75" style="48" customWidth="1"/>
    <col min="15440" max="15440" width="12.58203125" style="48" customWidth="1"/>
    <col min="15441" max="15441" width="17" style="48" customWidth="1"/>
    <col min="15442" max="15442" width="21.83203125" style="48" customWidth="1"/>
    <col min="15443" max="15443" width="18.5" style="48" customWidth="1"/>
    <col min="15444" max="15444" width="19" style="48" customWidth="1"/>
    <col min="15445" max="15445" width="15" style="48" customWidth="1"/>
    <col min="15446" max="15446" width="18.58203125" style="48" customWidth="1"/>
    <col min="15447" max="15613" width="9" style="48"/>
    <col min="15614" max="15614" width="18.83203125" style="48" customWidth="1"/>
    <col min="15615" max="15615" width="20.58203125" style="48" customWidth="1"/>
    <col min="15616" max="15616" width="28.08203125" style="48" customWidth="1"/>
    <col min="15617" max="15671" width="20.58203125" style="48" customWidth="1"/>
    <col min="15672" max="15672" width="18.5" style="48" customWidth="1"/>
    <col min="15673" max="15673" width="18" style="48" customWidth="1"/>
    <col min="15674" max="15674" width="17.75" style="48" customWidth="1"/>
    <col min="15675" max="15675" width="22.75" style="48" customWidth="1"/>
    <col min="15676" max="15676" width="26" style="48" customWidth="1"/>
    <col min="15677" max="15677" width="34" style="48" customWidth="1"/>
    <col min="15678" max="15679" width="34.75" style="48" customWidth="1"/>
    <col min="15680" max="15680" width="26.25" style="48" customWidth="1"/>
    <col min="15681" max="15681" width="19.83203125" style="48" customWidth="1"/>
    <col min="15682" max="15683" width="15.75" style="48" customWidth="1"/>
    <col min="15684" max="15684" width="18.58203125" style="48" customWidth="1"/>
    <col min="15685" max="15685" width="17.75" style="48" customWidth="1"/>
    <col min="15686" max="15686" width="22.58203125" style="48" customWidth="1"/>
    <col min="15687" max="15687" width="30.33203125" style="48" customWidth="1"/>
    <col min="15688" max="15688" width="23.5" style="48" customWidth="1"/>
    <col min="15689" max="15689" width="26.08203125" style="48" customWidth="1"/>
    <col min="15690" max="15690" width="29.08203125" style="48" customWidth="1"/>
    <col min="15691" max="15691" width="23.5" style="48" customWidth="1"/>
    <col min="15692" max="15692" width="25.25" style="48" customWidth="1"/>
    <col min="15693" max="15693" width="16.58203125" style="48" customWidth="1"/>
    <col min="15694" max="15694" width="11.75" style="48" customWidth="1"/>
    <col min="15695" max="15695" width="14.75" style="48" customWidth="1"/>
    <col min="15696" max="15696" width="12.58203125" style="48" customWidth="1"/>
    <col min="15697" max="15697" width="17" style="48" customWidth="1"/>
    <col min="15698" max="15698" width="21.83203125" style="48" customWidth="1"/>
    <col min="15699" max="15699" width="18.5" style="48" customWidth="1"/>
    <col min="15700" max="15700" width="19" style="48" customWidth="1"/>
    <col min="15701" max="15701" width="15" style="48" customWidth="1"/>
    <col min="15702" max="15702" width="18.58203125" style="48" customWidth="1"/>
    <col min="15703" max="15869" width="9" style="48"/>
    <col min="15870" max="15870" width="18.83203125" style="48" customWidth="1"/>
    <col min="15871" max="15871" width="20.58203125" style="48" customWidth="1"/>
    <col min="15872" max="15872" width="28.08203125" style="48" customWidth="1"/>
    <col min="15873" max="15927" width="20.58203125" style="48" customWidth="1"/>
    <col min="15928" max="15928" width="18.5" style="48" customWidth="1"/>
    <col min="15929" max="15929" width="18" style="48" customWidth="1"/>
    <col min="15930" max="15930" width="17.75" style="48" customWidth="1"/>
    <col min="15931" max="15931" width="22.75" style="48" customWidth="1"/>
    <col min="15932" max="15932" width="26" style="48" customWidth="1"/>
    <col min="15933" max="15933" width="34" style="48" customWidth="1"/>
    <col min="15934" max="15935" width="34.75" style="48" customWidth="1"/>
    <col min="15936" max="15936" width="26.25" style="48" customWidth="1"/>
    <col min="15937" max="15937" width="19.83203125" style="48" customWidth="1"/>
    <col min="15938" max="15939" width="15.75" style="48" customWidth="1"/>
    <col min="15940" max="15940" width="18.58203125" style="48" customWidth="1"/>
    <col min="15941" max="15941" width="17.75" style="48" customWidth="1"/>
    <col min="15942" max="15942" width="22.58203125" style="48" customWidth="1"/>
    <col min="15943" max="15943" width="30.33203125" style="48" customWidth="1"/>
    <col min="15944" max="15944" width="23.5" style="48" customWidth="1"/>
    <col min="15945" max="15945" width="26.08203125" style="48" customWidth="1"/>
    <col min="15946" max="15946" width="29.08203125" style="48" customWidth="1"/>
    <col min="15947" max="15947" width="23.5" style="48" customWidth="1"/>
    <col min="15948" max="15948" width="25.25" style="48" customWidth="1"/>
    <col min="15949" max="15949" width="16.58203125" style="48" customWidth="1"/>
    <col min="15950" max="15950" width="11.75" style="48" customWidth="1"/>
    <col min="15951" max="15951" width="14.75" style="48" customWidth="1"/>
    <col min="15952" max="15952" width="12.58203125" style="48" customWidth="1"/>
    <col min="15953" max="15953" width="17" style="48" customWidth="1"/>
    <col min="15954" max="15954" width="21.83203125" style="48" customWidth="1"/>
    <col min="15955" max="15955" width="18.5" style="48" customWidth="1"/>
    <col min="15956" max="15956" width="19" style="48" customWidth="1"/>
    <col min="15957" max="15957" width="15" style="48" customWidth="1"/>
    <col min="15958" max="15958" width="18.58203125" style="48" customWidth="1"/>
    <col min="15959" max="16125" width="9" style="48"/>
    <col min="16126" max="16126" width="18.83203125" style="48" customWidth="1"/>
    <col min="16127" max="16127" width="20.58203125" style="48" customWidth="1"/>
    <col min="16128" max="16128" width="28.08203125" style="48" customWidth="1"/>
    <col min="16129" max="16183" width="20.58203125" style="48" customWidth="1"/>
    <col min="16184" max="16184" width="18.5" style="48" customWidth="1"/>
    <col min="16185" max="16185" width="18" style="48" customWidth="1"/>
    <col min="16186" max="16186" width="17.75" style="48" customWidth="1"/>
    <col min="16187" max="16187" width="22.75" style="48" customWidth="1"/>
    <col min="16188" max="16188" width="26" style="48" customWidth="1"/>
    <col min="16189" max="16189" width="34" style="48" customWidth="1"/>
    <col min="16190" max="16191" width="34.75" style="48" customWidth="1"/>
    <col min="16192" max="16192" width="26.25" style="48" customWidth="1"/>
    <col min="16193" max="16193" width="19.83203125" style="48" customWidth="1"/>
    <col min="16194" max="16195" width="15.75" style="48" customWidth="1"/>
    <col min="16196" max="16196" width="18.58203125" style="48" customWidth="1"/>
    <col min="16197" max="16197" width="17.75" style="48" customWidth="1"/>
    <col min="16198" max="16198" width="22.58203125" style="48" customWidth="1"/>
    <col min="16199" max="16199" width="30.33203125" style="48" customWidth="1"/>
    <col min="16200" max="16200" width="23.5" style="48" customWidth="1"/>
    <col min="16201" max="16201" width="26.08203125" style="48" customWidth="1"/>
    <col min="16202" max="16202" width="29.08203125" style="48" customWidth="1"/>
    <col min="16203" max="16203" width="23.5" style="48" customWidth="1"/>
    <col min="16204" max="16204" width="25.25" style="48" customWidth="1"/>
    <col min="16205" max="16205" width="16.58203125" style="48" customWidth="1"/>
    <col min="16206" max="16206" width="11.75" style="48" customWidth="1"/>
    <col min="16207" max="16207" width="14.75" style="48" customWidth="1"/>
    <col min="16208" max="16208" width="12.58203125" style="48" customWidth="1"/>
    <col min="16209" max="16209" width="17" style="48" customWidth="1"/>
    <col min="16210" max="16210" width="21.83203125" style="48" customWidth="1"/>
    <col min="16211" max="16211" width="18.5" style="48" customWidth="1"/>
    <col min="16212" max="16212" width="19" style="48" customWidth="1"/>
    <col min="16213" max="16213" width="15" style="48" customWidth="1"/>
    <col min="16214" max="16214" width="18.58203125" style="48" customWidth="1"/>
    <col min="16215" max="16384" width="9" style="48"/>
  </cols>
  <sheetData>
    <row r="1" spans="1:86" x14ac:dyDescent="0.3">
      <c r="A1" s="49" t="s">
        <v>187</v>
      </c>
      <c r="BD1" s="50"/>
      <c r="BE1" s="50"/>
      <c r="BF1" s="50"/>
      <c r="BG1" s="50"/>
      <c r="BH1" s="50"/>
      <c r="BI1" s="50"/>
      <c r="BJ1" s="50"/>
      <c r="BK1" s="50"/>
      <c r="BL1" s="51"/>
      <c r="BM1" s="50"/>
      <c r="BN1" s="52"/>
      <c r="BX1" s="53"/>
      <c r="BY1" s="54"/>
      <c r="BZ1" s="55"/>
      <c r="CA1" s="56"/>
    </row>
    <row r="2" spans="1:86" ht="18" x14ac:dyDescent="0.35">
      <c r="A2" s="57" t="s">
        <v>188</v>
      </c>
      <c r="B2" s="58" t="s">
        <v>20</v>
      </c>
      <c r="C2" s="58" t="s">
        <v>189</v>
      </c>
      <c r="D2" s="58" t="s">
        <v>190</v>
      </c>
      <c r="E2" s="58" t="s">
        <v>191</v>
      </c>
      <c r="F2" s="58" t="s">
        <v>24</v>
      </c>
      <c r="G2" s="58" t="s">
        <v>25</v>
      </c>
      <c r="H2" s="58" t="s">
        <v>192</v>
      </c>
      <c r="I2" s="58" t="s">
        <v>193</v>
      </c>
      <c r="J2" s="58" t="s">
        <v>28</v>
      </c>
      <c r="K2" s="58" t="s">
        <v>29</v>
      </c>
      <c r="L2" s="59" t="s">
        <v>194</v>
      </c>
      <c r="M2" s="58" t="s">
        <v>62</v>
      </c>
      <c r="N2" s="58" t="s">
        <v>63</v>
      </c>
      <c r="O2" s="58" t="s">
        <v>64</v>
      </c>
      <c r="P2" s="58" t="s">
        <v>65</v>
      </c>
      <c r="Q2" s="58" t="s">
        <v>66</v>
      </c>
      <c r="R2" s="58" t="s">
        <v>67</v>
      </c>
      <c r="S2" s="58" t="s">
        <v>68</v>
      </c>
      <c r="T2" s="58" t="s">
        <v>69</v>
      </c>
      <c r="U2" s="58" t="s">
        <v>70</v>
      </c>
      <c r="V2" s="58" t="s">
        <v>71</v>
      </c>
      <c r="W2" s="58" t="s">
        <v>72</v>
      </c>
      <c r="X2" s="58" t="s">
        <v>73</v>
      </c>
      <c r="Y2" s="58" t="s">
        <v>74</v>
      </c>
      <c r="Z2" s="58" t="s">
        <v>75</v>
      </c>
      <c r="AA2" s="57" t="s">
        <v>46</v>
      </c>
      <c r="AB2" s="57" t="s">
        <v>47</v>
      </c>
      <c r="AC2" s="57" t="s">
        <v>48</v>
      </c>
      <c r="AD2" s="57" t="s">
        <v>49</v>
      </c>
      <c r="AE2" s="57" t="s">
        <v>50</v>
      </c>
      <c r="AF2" s="60" t="s">
        <v>51</v>
      </c>
      <c r="AG2" s="57" t="s">
        <v>52</v>
      </c>
      <c r="AH2" s="57" t="s">
        <v>53</v>
      </c>
      <c r="AI2" s="57" t="s">
        <v>54</v>
      </c>
      <c r="AJ2" s="57" t="s">
        <v>55</v>
      </c>
      <c r="AK2" s="58" t="s">
        <v>56</v>
      </c>
      <c r="AL2" s="57" t="s">
        <v>57</v>
      </c>
      <c r="AM2" s="58" t="s">
        <v>58</v>
      </c>
      <c r="AN2" s="57" t="s">
        <v>61</v>
      </c>
      <c r="AO2" s="58" t="s">
        <v>76</v>
      </c>
      <c r="AP2" s="58" t="s">
        <v>77</v>
      </c>
      <c r="AQ2" s="58" t="s">
        <v>79</v>
      </c>
      <c r="AR2" s="58" t="s">
        <v>80</v>
      </c>
      <c r="AS2" s="59" t="s">
        <v>81</v>
      </c>
      <c r="AT2" s="61" t="s">
        <v>195</v>
      </c>
      <c r="AU2" s="61" t="s">
        <v>196</v>
      </c>
      <c r="AV2" s="62" t="s">
        <v>149</v>
      </c>
      <c r="AW2" s="62" t="s">
        <v>148</v>
      </c>
      <c r="AX2" s="62" t="s">
        <v>147</v>
      </c>
      <c r="AY2" s="63" t="s">
        <v>197</v>
      </c>
      <c r="AZ2" s="63" t="s">
        <v>198</v>
      </c>
      <c r="BA2" s="64" t="s">
        <v>199</v>
      </c>
      <c r="BB2" s="64" t="s">
        <v>200</v>
      </c>
      <c r="BC2" s="64" t="s">
        <v>201</v>
      </c>
      <c r="BD2" s="58" t="s">
        <v>202</v>
      </c>
      <c r="BE2" s="58" t="s">
        <v>203</v>
      </c>
      <c r="BF2" s="65" t="s">
        <v>204</v>
      </c>
      <c r="BG2" s="66" t="s">
        <v>205</v>
      </c>
      <c r="BH2" s="67" t="s">
        <v>206</v>
      </c>
      <c r="BI2" s="66" t="s">
        <v>211</v>
      </c>
      <c r="BJ2" s="66" t="s">
        <v>209</v>
      </c>
      <c r="BK2" s="66" t="s">
        <v>210</v>
      </c>
      <c r="BL2" s="68" t="s">
        <v>207</v>
      </c>
      <c r="BM2" s="66" t="s">
        <v>208</v>
      </c>
      <c r="BN2" s="69"/>
      <c r="BO2" s="70"/>
      <c r="BP2" s="70"/>
      <c r="BQ2" s="70"/>
      <c r="BR2" s="70"/>
      <c r="BS2" s="70"/>
      <c r="BT2" s="70"/>
      <c r="BU2" s="71"/>
      <c r="BV2" s="71"/>
      <c r="BW2" s="71"/>
      <c r="BY2" s="72"/>
      <c r="BZ2" s="73"/>
      <c r="CA2" s="73"/>
      <c r="CB2" s="73"/>
      <c r="CC2" s="73"/>
      <c r="CD2" s="73"/>
      <c r="CE2" s="73"/>
      <c r="CF2" s="73"/>
      <c r="CG2" s="73"/>
      <c r="CH2" s="73"/>
    </row>
    <row r="3" spans="1:86" x14ac:dyDescent="0.35">
      <c r="A3" s="58" t="s">
        <v>2</v>
      </c>
      <c r="B3" s="58">
        <v>46.690453316697862</v>
      </c>
      <c r="C3" s="58">
        <v>1.909650655021834</v>
      </c>
      <c r="D3" s="58">
        <v>16.853424828446663</v>
      </c>
      <c r="E3" s="58">
        <v>10.376778956123934</v>
      </c>
      <c r="F3" s="58">
        <v>0.22228737783322938</v>
      </c>
      <c r="G3" s="58">
        <v>5.7387627365356604</v>
      </c>
      <c r="H3" s="58">
        <v>6.8808047411104178</v>
      </c>
      <c r="I3" s="58">
        <v>5.6481201913079646</v>
      </c>
      <c r="J3" s="58">
        <v>3.0817113745061344</v>
      </c>
      <c r="K3" s="58">
        <v>0.77800582241630278</v>
      </c>
      <c r="L3" s="58">
        <v>1.51</v>
      </c>
      <c r="M3" s="66">
        <v>67.099999999999994</v>
      </c>
      <c r="N3" s="66">
        <v>121.5</v>
      </c>
      <c r="O3" s="66">
        <v>12.6</v>
      </c>
      <c r="P3" s="66">
        <v>43.5</v>
      </c>
      <c r="Q3" s="66">
        <v>8.1300000000000008</v>
      </c>
      <c r="R3" s="66">
        <v>2.74</v>
      </c>
      <c r="S3" s="66">
        <v>7.13</v>
      </c>
      <c r="T3" s="66">
        <v>1.03</v>
      </c>
      <c r="U3" s="66">
        <v>5.34</v>
      </c>
      <c r="V3" s="66">
        <v>1.07</v>
      </c>
      <c r="W3" s="66">
        <v>2.8</v>
      </c>
      <c r="X3" s="66">
        <v>0.41</v>
      </c>
      <c r="Y3" s="66">
        <v>2.6</v>
      </c>
      <c r="Z3" s="66">
        <v>0.4</v>
      </c>
      <c r="AA3" s="66">
        <v>11.6</v>
      </c>
      <c r="AB3" s="66">
        <v>148</v>
      </c>
      <c r="AC3" s="66">
        <v>86</v>
      </c>
      <c r="AD3" s="66">
        <v>25.6</v>
      </c>
      <c r="AE3" s="66">
        <v>47.4</v>
      </c>
      <c r="AF3" s="66">
        <v>27.8</v>
      </c>
      <c r="AG3" s="66">
        <v>104</v>
      </c>
      <c r="AH3" s="66">
        <v>23.8</v>
      </c>
      <c r="AI3" s="66">
        <v>51</v>
      </c>
      <c r="AJ3" s="66">
        <v>1215</v>
      </c>
      <c r="AK3" s="66">
        <v>30.1</v>
      </c>
      <c r="AL3" s="66">
        <v>441</v>
      </c>
      <c r="AM3" s="66">
        <v>134</v>
      </c>
      <c r="AN3" s="66">
        <v>577</v>
      </c>
      <c r="AO3" s="66">
        <v>8.5</v>
      </c>
      <c r="AP3" s="66">
        <v>7.9</v>
      </c>
      <c r="AQ3" s="66">
        <v>5.0999999999999996</v>
      </c>
      <c r="AR3" s="66">
        <v>10.15</v>
      </c>
      <c r="AS3" s="66">
        <v>3.3</v>
      </c>
      <c r="AT3" s="74">
        <v>0.70478399999999997</v>
      </c>
      <c r="AU3" s="74">
        <v>0.51295100000000005</v>
      </c>
      <c r="AV3" s="74">
        <v>18.409199999999998</v>
      </c>
      <c r="AW3" s="74">
        <v>15.5128</v>
      </c>
      <c r="AX3" s="74">
        <v>38.245699999999999</v>
      </c>
      <c r="AY3" s="75">
        <v>0.70470112771276239</v>
      </c>
      <c r="AZ3" s="75">
        <v>0.512915285725697</v>
      </c>
      <c r="BA3" s="76">
        <v>18.110693989067933</v>
      </c>
      <c r="BB3" s="76">
        <v>15.498769718070401</v>
      </c>
      <c r="BC3" s="76">
        <v>37.943884750372582</v>
      </c>
      <c r="BD3" s="58">
        <v>5</v>
      </c>
      <c r="BE3" s="66">
        <v>0.5</v>
      </c>
      <c r="BF3" s="65">
        <v>0.03</v>
      </c>
      <c r="BG3" s="77">
        <f t="shared" ref="BG3:BG8" si="0">(BD3/(BD3+BE3))*BF3</f>
        <v>2.7272727272727271E-2</v>
      </c>
      <c r="BH3" s="63">
        <v>17</v>
      </c>
      <c r="BI3" s="66">
        <v>2500</v>
      </c>
      <c r="BJ3" s="63">
        <v>90</v>
      </c>
      <c r="BK3" s="63">
        <v>3100</v>
      </c>
      <c r="BL3" s="78">
        <f>(BI3*BJ3*BH3*BK3*10*BG3)*0.44/(10^9)</f>
        <v>1.4228999999999998</v>
      </c>
      <c r="BM3" s="78">
        <f t="shared" ref="BM3:BM8" si="1">BL3</f>
        <v>1.4228999999999998</v>
      </c>
      <c r="BN3" s="79"/>
      <c r="BO3" s="80"/>
      <c r="BP3" s="81"/>
      <c r="BQ3" s="81"/>
      <c r="BR3" s="81"/>
      <c r="BS3" s="81"/>
      <c r="BT3" s="81"/>
      <c r="BU3" s="81"/>
      <c r="BV3" s="81"/>
      <c r="BW3" s="81"/>
      <c r="BY3" s="72"/>
      <c r="BZ3" s="82"/>
      <c r="CA3" s="83"/>
      <c r="CB3" s="83"/>
      <c r="CC3" s="83"/>
      <c r="CD3" s="83"/>
      <c r="CE3" s="83"/>
      <c r="CF3" s="83"/>
      <c r="CG3" s="83"/>
      <c r="CH3" s="83"/>
    </row>
    <row r="4" spans="1:86" x14ac:dyDescent="0.35">
      <c r="A4" s="58" t="s">
        <v>3</v>
      </c>
      <c r="B4" s="58">
        <v>46.8028204056032</v>
      </c>
      <c r="C4" s="58">
        <v>1.8172151369433409</v>
      </c>
      <c r="D4" s="58">
        <v>17.580025088856367</v>
      </c>
      <c r="E4" s="58">
        <v>9.8823834413547971</v>
      </c>
      <c r="F4" s="58">
        <v>0.20418147606104955</v>
      </c>
      <c r="G4" s="58">
        <v>5.8836295212209899</v>
      </c>
      <c r="H4" s="58">
        <v>7.2400794480451598</v>
      </c>
      <c r="I4" s="58">
        <v>5.8804265105582267</v>
      </c>
      <c r="J4" s="58">
        <v>3.1341856575371105</v>
      </c>
      <c r="K4" s="58">
        <v>0.73505331381977834</v>
      </c>
      <c r="L4" s="58">
        <v>0.82</v>
      </c>
      <c r="M4" s="66">
        <v>68.2</v>
      </c>
      <c r="N4" s="66">
        <v>122</v>
      </c>
      <c r="O4" s="66">
        <v>12.2</v>
      </c>
      <c r="P4" s="66">
        <v>42.3</v>
      </c>
      <c r="Q4" s="66">
        <v>8.0299999999999994</v>
      </c>
      <c r="R4" s="66">
        <v>2.69</v>
      </c>
      <c r="S4" s="66">
        <v>6.89</v>
      </c>
      <c r="T4" s="66">
        <v>1</v>
      </c>
      <c r="U4" s="66">
        <v>5.47</v>
      </c>
      <c r="V4" s="66">
        <v>1.05</v>
      </c>
      <c r="W4" s="66">
        <v>2.81</v>
      </c>
      <c r="X4" s="66">
        <v>0.41</v>
      </c>
      <c r="Y4" s="66">
        <v>2.64</v>
      </c>
      <c r="Z4" s="66">
        <v>0.37</v>
      </c>
      <c r="AA4" s="66">
        <v>10</v>
      </c>
      <c r="AB4" s="66">
        <v>139</v>
      </c>
      <c r="AC4" s="66">
        <v>65</v>
      </c>
      <c r="AD4" s="66">
        <v>22.3</v>
      </c>
      <c r="AE4" s="66">
        <v>36.799999999999997</v>
      </c>
      <c r="AF4" s="66">
        <v>27.4</v>
      </c>
      <c r="AG4" s="66">
        <v>99</v>
      </c>
      <c r="AH4" s="66">
        <v>25</v>
      </c>
      <c r="AI4" s="66">
        <v>52.3</v>
      </c>
      <c r="AJ4" s="66">
        <v>1370</v>
      </c>
      <c r="AK4" s="66">
        <v>29.5</v>
      </c>
      <c r="AL4" s="66">
        <v>464</v>
      </c>
      <c r="AM4" s="66">
        <v>142.5</v>
      </c>
      <c r="AN4" s="66">
        <v>664</v>
      </c>
      <c r="AO4" s="66">
        <v>8.6</v>
      </c>
      <c r="AP4" s="66">
        <v>8.41</v>
      </c>
      <c r="AQ4" s="66">
        <v>4.9000000000000004</v>
      </c>
      <c r="AR4" s="66">
        <v>10.8</v>
      </c>
      <c r="AS4" s="66">
        <v>3.49</v>
      </c>
      <c r="AT4" s="74">
        <v>0.70461799999999997</v>
      </c>
      <c r="AU4" s="74">
        <v>0.51292000000000004</v>
      </c>
      <c r="AV4" s="74">
        <v>18.424099999999999</v>
      </c>
      <c r="AW4" s="74">
        <v>15.5398</v>
      </c>
      <c r="AX4" s="74">
        <v>38.325699999999998</v>
      </c>
      <c r="AY4" s="75">
        <v>0.70454263034125697</v>
      </c>
      <c r="AZ4" s="75">
        <v>0.51288372430688833</v>
      </c>
      <c r="BA4" s="76">
        <v>18.167941851384374</v>
      </c>
      <c r="BB4" s="76">
        <v>15.527760138449407</v>
      </c>
      <c r="BC4" s="76">
        <v>38.031576852793727</v>
      </c>
      <c r="BD4" s="58">
        <v>6</v>
      </c>
      <c r="BE4" s="66">
        <v>0.5</v>
      </c>
      <c r="BF4" s="65">
        <v>0.04</v>
      </c>
      <c r="BG4" s="77">
        <f t="shared" si="0"/>
        <v>3.6923076923076927E-2</v>
      </c>
      <c r="BH4" s="63">
        <v>17</v>
      </c>
      <c r="BI4" s="66">
        <v>2500</v>
      </c>
      <c r="BJ4" s="63">
        <v>90</v>
      </c>
      <c r="BK4" s="63">
        <v>3100</v>
      </c>
      <c r="BL4" s="78">
        <f t="shared" ref="BL3:BL8" si="2">(BI4*BJ4*BH4*BK4*10*BG4)*0.44/(10^9)</f>
        <v>1.9263876923076926</v>
      </c>
      <c r="BM4" s="78">
        <f t="shared" si="1"/>
        <v>1.9263876923076926</v>
      </c>
      <c r="BN4" s="79"/>
      <c r="BO4" s="80"/>
      <c r="BP4" s="81"/>
      <c r="BQ4" s="81"/>
      <c r="BR4" s="81"/>
      <c r="BS4" s="81"/>
      <c r="BT4" s="81"/>
      <c r="BU4" s="81"/>
      <c r="BV4" s="81"/>
      <c r="BW4" s="81"/>
      <c r="BY4" s="72"/>
      <c r="BZ4" s="82"/>
      <c r="CA4" s="83"/>
      <c r="CB4" s="83"/>
      <c r="CC4" s="83"/>
      <c r="CD4" s="83"/>
      <c r="CE4" s="83"/>
      <c r="CF4" s="83"/>
      <c r="CG4" s="83"/>
      <c r="CH4" s="83"/>
    </row>
    <row r="5" spans="1:86" x14ac:dyDescent="0.35">
      <c r="A5" s="58" t="s">
        <v>11</v>
      </c>
      <c r="B5" s="58">
        <v>42.512565789473683</v>
      </c>
      <c r="C5" s="58">
        <v>2.9702220394736845</v>
      </c>
      <c r="D5" s="58">
        <v>14.38638157894737</v>
      </c>
      <c r="E5" s="58">
        <v>12.830550986842105</v>
      </c>
      <c r="F5" s="58">
        <v>0.191953125</v>
      </c>
      <c r="G5" s="58">
        <v>9.2541611842105276</v>
      </c>
      <c r="H5" s="58">
        <v>9.4461143092105271</v>
      </c>
      <c r="I5" s="58">
        <v>4.5260526315789482</v>
      </c>
      <c r="J5" s="58">
        <v>1.2527467105263159</v>
      </c>
      <c r="K5" s="58">
        <v>0.90925164473684217</v>
      </c>
      <c r="L5" s="58">
        <v>1.54</v>
      </c>
      <c r="M5" s="66">
        <v>48.9</v>
      </c>
      <c r="N5" s="66">
        <v>94.1</v>
      </c>
      <c r="O5" s="66">
        <v>10.25</v>
      </c>
      <c r="P5" s="66">
        <v>38.1</v>
      </c>
      <c r="Q5" s="66">
        <v>8.2899999999999991</v>
      </c>
      <c r="R5" s="66">
        <v>2.86</v>
      </c>
      <c r="S5" s="66">
        <v>7.78</v>
      </c>
      <c r="T5" s="66">
        <v>1.1000000000000001</v>
      </c>
      <c r="U5" s="66">
        <v>5.73</v>
      </c>
      <c r="V5" s="66">
        <v>1.04</v>
      </c>
      <c r="W5" s="66">
        <v>2.5499999999999998</v>
      </c>
      <c r="X5" s="66">
        <v>0.32</v>
      </c>
      <c r="Y5" s="66">
        <v>1.77</v>
      </c>
      <c r="Z5" s="66">
        <v>0.25</v>
      </c>
      <c r="AA5" s="66">
        <v>20.5</v>
      </c>
      <c r="AB5" s="66">
        <v>241</v>
      </c>
      <c r="AC5" s="66">
        <v>178</v>
      </c>
      <c r="AD5" s="66">
        <v>45.5</v>
      </c>
      <c r="AE5" s="66">
        <v>137</v>
      </c>
      <c r="AF5" s="66">
        <v>51.6</v>
      </c>
      <c r="AG5" s="66">
        <v>91</v>
      </c>
      <c r="AH5" s="66">
        <v>23.8</v>
      </c>
      <c r="AI5" s="66">
        <v>20.8</v>
      </c>
      <c r="AJ5" s="66">
        <v>976</v>
      </c>
      <c r="AK5" s="66">
        <v>26.7</v>
      </c>
      <c r="AL5" s="66">
        <v>299</v>
      </c>
      <c r="AM5" s="66">
        <v>90.3</v>
      </c>
      <c r="AN5" s="66">
        <v>352</v>
      </c>
      <c r="AO5" s="66">
        <v>6.4</v>
      </c>
      <c r="AP5" s="66">
        <v>4.8600000000000003</v>
      </c>
      <c r="AQ5" s="66">
        <v>2.8</v>
      </c>
      <c r="AR5" s="66">
        <v>5.0999999999999996</v>
      </c>
      <c r="AS5" s="66">
        <v>1.45</v>
      </c>
      <c r="AT5" s="74">
        <v>0.70357199999999998</v>
      </c>
      <c r="AU5" s="74">
        <v>0.512934</v>
      </c>
      <c r="AV5" s="74">
        <v>18.3933</v>
      </c>
      <c r="AW5" s="74">
        <v>15.5008</v>
      </c>
      <c r="AX5" s="74">
        <v>38.288400000000003</v>
      </c>
      <c r="AY5" s="75">
        <v>0.70352992453304664</v>
      </c>
      <c r="AZ5" s="75">
        <v>0.51289242137758861</v>
      </c>
      <c r="BA5" s="76">
        <v>18.169226656728917</v>
      </c>
      <c r="BB5" s="76">
        <v>15.490268177980118</v>
      </c>
      <c r="BC5" s="76">
        <v>38.011095292108685</v>
      </c>
      <c r="BD5" s="58">
        <v>7</v>
      </c>
      <c r="BE5" s="66">
        <v>0.4</v>
      </c>
      <c r="BF5" s="65">
        <v>0.05</v>
      </c>
      <c r="BG5" s="77">
        <f t="shared" si="0"/>
        <v>4.72972972972973E-2</v>
      </c>
      <c r="BH5" s="63">
        <v>17</v>
      </c>
      <c r="BI5" s="66">
        <v>2500</v>
      </c>
      <c r="BJ5" s="63">
        <v>90</v>
      </c>
      <c r="BK5" s="63">
        <v>3100</v>
      </c>
      <c r="BL5" s="78">
        <f t="shared" si="2"/>
        <v>2.4676418918918919</v>
      </c>
      <c r="BM5" s="78">
        <f t="shared" si="1"/>
        <v>2.4676418918918919</v>
      </c>
      <c r="BN5" s="79"/>
      <c r="BO5" s="80"/>
      <c r="BP5" s="81"/>
      <c r="BQ5" s="81"/>
      <c r="BR5" s="81"/>
      <c r="BS5" s="81"/>
      <c r="BT5" s="81"/>
      <c r="BU5" s="81"/>
      <c r="BV5" s="81"/>
      <c r="BW5" s="81"/>
      <c r="BY5" s="72"/>
      <c r="BZ5" s="82"/>
      <c r="CA5" s="83"/>
      <c r="CB5" s="83"/>
      <c r="CC5" s="83"/>
      <c r="CD5" s="83"/>
      <c r="CE5" s="83"/>
      <c r="CF5" s="83"/>
      <c r="CG5" s="83"/>
      <c r="CH5" s="83"/>
    </row>
    <row r="6" spans="1:86" x14ac:dyDescent="0.35">
      <c r="A6" s="58" t="s">
        <v>13</v>
      </c>
      <c r="B6" s="58">
        <v>43.328637758232773</v>
      </c>
      <c r="C6" s="58">
        <v>2.9195561464512174</v>
      </c>
      <c r="D6" s="58">
        <v>14.607883002659031</v>
      </c>
      <c r="E6" s="58">
        <v>12.587428922069954</v>
      </c>
      <c r="F6" s="58">
        <v>0.19194313765596238</v>
      </c>
      <c r="G6" s="58">
        <v>8.9102024953978329</v>
      </c>
      <c r="H6" s="58">
        <v>9.1829637962773578</v>
      </c>
      <c r="I6" s="58">
        <v>4.8389875230108412</v>
      </c>
      <c r="J6" s="58">
        <v>1.3233974227858458</v>
      </c>
      <c r="K6" s="58">
        <v>0.88899979545919416</v>
      </c>
      <c r="L6" s="58">
        <v>1.17</v>
      </c>
      <c r="M6" s="66">
        <v>46.9</v>
      </c>
      <c r="N6" s="66">
        <v>90.6</v>
      </c>
      <c r="O6" s="66">
        <v>9.81</v>
      </c>
      <c r="P6" s="66">
        <v>39.200000000000003</v>
      </c>
      <c r="Q6" s="66">
        <v>8.69</v>
      </c>
      <c r="R6" s="66">
        <v>2.5499999999999998</v>
      </c>
      <c r="S6" s="66">
        <v>6.69</v>
      </c>
      <c r="T6" s="66">
        <v>0.97</v>
      </c>
      <c r="U6" s="66">
        <v>5.34</v>
      </c>
      <c r="V6" s="66">
        <v>0.98</v>
      </c>
      <c r="W6" s="66">
        <v>2.36</v>
      </c>
      <c r="X6" s="66">
        <v>0.31</v>
      </c>
      <c r="Y6" s="66">
        <v>1.73</v>
      </c>
      <c r="Z6" s="66">
        <v>0.24</v>
      </c>
      <c r="AA6" s="66">
        <v>20</v>
      </c>
      <c r="AB6" s="66">
        <v>219</v>
      </c>
      <c r="AC6" s="66">
        <v>173</v>
      </c>
      <c r="AD6" s="66">
        <v>44</v>
      </c>
      <c r="AE6" s="66">
        <v>132.5</v>
      </c>
      <c r="AF6" s="66">
        <v>49.2</v>
      </c>
      <c r="AG6" s="66">
        <v>89</v>
      </c>
      <c r="AH6" s="66">
        <v>21.6</v>
      </c>
      <c r="AI6" s="66">
        <v>18</v>
      </c>
      <c r="AJ6" s="66">
        <v>1025</v>
      </c>
      <c r="AK6" s="66">
        <v>25.5</v>
      </c>
      <c r="AL6" s="66">
        <v>279</v>
      </c>
      <c r="AM6" s="66">
        <v>100.8</v>
      </c>
      <c r="AN6" s="66">
        <v>337</v>
      </c>
      <c r="AO6" s="66">
        <v>6</v>
      </c>
      <c r="AP6" s="66">
        <v>4.92</v>
      </c>
      <c r="AQ6" s="66">
        <v>3.2</v>
      </c>
      <c r="AR6" s="66">
        <v>5.64</v>
      </c>
      <c r="AS6" s="66">
        <v>1.24</v>
      </c>
      <c r="AT6" s="74">
        <v>0.70355500000000004</v>
      </c>
      <c r="AU6" s="74">
        <v>0.51292899999999997</v>
      </c>
      <c r="AV6" s="74">
        <v>18.4572</v>
      </c>
      <c r="AW6" s="74">
        <v>15.507300000000001</v>
      </c>
      <c r="AX6" s="74">
        <v>38.306399999999996</v>
      </c>
      <c r="AY6" s="75">
        <v>0.70352066416743608</v>
      </c>
      <c r="AZ6" s="75">
        <v>0.51288758024600745</v>
      </c>
      <c r="BA6" s="76">
        <v>18.169757498564017</v>
      </c>
      <c r="BB6" s="76">
        <v>15.493789721526532</v>
      </c>
      <c r="BC6" s="76">
        <v>38.019429623203813</v>
      </c>
      <c r="BD6" s="58">
        <v>8</v>
      </c>
      <c r="BE6" s="66">
        <v>0.4</v>
      </c>
      <c r="BF6" s="65">
        <v>0.06</v>
      </c>
      <c r="BG6" s="77">
        <f t="shared" si="0"/>
        <v>5.7142857142857134E-2</v>
      </c>
      <c r="BH6" s="63">
        <v>17</v>
      </c>
      <c r="BI6" s="66">
        <v>2500</v>
      </c>
      <c r="BJ6" s="63">
        <v>90</v>
      </c>
      <c r="BK6" s="63">
        <v>3100</v>
      </c>
      <c r="BL6" s="78">
        <f t="shared" si="2"/>
        <v>2.9813142857142854</v>
      </c>
      <c r="BM6" s="78">
        <f t="shared" si="1"/>
        <v>2.9813142857142854</v>
      </c>
      <c r="BN6" s="79"/>
      <c r="BO6" s="80"/>
      <c r="BP6" s="81"/>
      <c r="BQ6" s="81"/>
      <c r="BR6" s="81"/>
      <c r="BS6" s="81"/>
      <c r="BT6" s="81"/>
      <c r="BU6" s="81"/>
      <c r="BV6" s="81"/>
      <c r="BW6" s="81"/>
      <c r="BY6" s="72"/>
      <c r="BZ6" s="82"/>
      <c r="CA6" s="83"/>
      <c r="CB6" s="83"/>
      <c r="CC6" s="83"/>
      <c r="CD6" s="83"/>
      <c r="CE6" s="83"/>
      <c r="CF6" s="83"/>
      <c r="CG6" s="83"/>
      <c r="CH6" s="83"/>
    </row>
    <row r="7" spans="1:86" x14ac:dyDescent="0.35">
      <c r="A7" s="58" t="s">
        <v>16</v>
      </c>
      <c r="B7" s="58">
        <v>42.403171637939927</v>
      </c>
      <c r="C7" s="58">
        <v>3.0006533181958925</v>
      </c>
      <c r="D7" s="58">
        <v>14.285938693363608</v>
      </c>
      <c r="E7" s="58">
        <v>12.851282898131902</v>
      </c>
      <c r="F7" s="58">
        <v>0.19196098668593251</v>
      </c>
      <c r="G7" s="58">
        <v>10.4060883476106</v>
      </c>
      <c r="H7" s="58">
        <v>9.5273268655175958</v>
      </c>
      <c r="I7" s="58">
        <v>3.8594261533698004</v>
      </c>
      <c r="J7" s="58">
        <v>1.4447590050572814</v>
      </c>
      <c r="K7" s="58">
        <v>0.91939209412736089</v>
      </c>
      <c r="L7" s="58">
        <v>1.1299999999999999</v>
      </c>
      <c r="M7" s="66">
        <v>48.1</v>
      </c>
      <c r="N7" s="66">
        <v>93.8</v>
      </c>
      <c r="O7" s="66">
        <v>10.199999999999999</v>
      </c>
      <c r="P7" s="66">
        <v>37.799999999999997</v>
      </c>
      <c r="Q7" s="66">
        <v>8.14</v>
      </c>
      <c r="R7" s="66">
        <v>2.84</v>
      </c>
      <c r="S7" s="66">
        <v>7.51</v>
      </c>
      <c r="T7" s="66">
        <v>1.1000000000000001</v>
      </c>
      <c r="U7" s="66">
        <v>5.64</v>
      </c>
      <c r="V7" s="66">
        <v>1</v>
      </c>
      <c r="W7" s="66">
        <v>2.4700000000000002</v>
      </c>
      <c r="X7" s="66">
        <v>0.31</v>
      </c>
      <c r="Y7" s="66">
        <v>1.79</v>
      </c>
      <c r="Z7" s="66">
        <v>0.25</v>
      </c>
      <c r="AA7" s="66">
        <v>20.9</v>
      </c>
      <c r="AB7" s="66">
        <v>244</v>
      </c>
      <c r="AC7" s="66">
        <v>176</v>
      </c>
      <c r="AD7" s="66">
        <v>45.6</v>
      </c>
      <c r="AE7" s="66">
        <v>136</v>
      </c>
      <c r="AF7" s="66">
        <v>47.6</v>
      </c>
      <c r="AG7" s="66">
        <v>91</v>
      </c>
      <c r="AH7" s="66">
        <v>23.3</v>
      </c>
      <c r="AI7" s="66">
        <v>27.5</v>
      </c>
      <c r="AJ7" s="66">
        <v>963</v>
      </c>
      <c r="AK7" s="66">
        <v>26.4</v>
      </c>
      <c r="AL7" s="66">
        <v>298</v>
      </c>
      <c r="AM7" s="66">
        <v>84</v>
      </c>
      <c r="AN7" s="66">
        <v>363</v>
      </c>
      <c r="AO7" s="66">
        <v>6.4</v>
      </c>
      <c r="AP7" s="66">
        <v>4.63</v>
      </c>
      <c r="AQ7" s="66">
        <v>2.8</v>
      </c>
      <c r="AR7" s="66">
        <v>5.0599999999999996</v>
      </c>
      <c r="AS7" s="66">
        <v>1.54</v>
      </c>
      <c r="AT7" s="74">
        <v>0.70430300000000001</v>
      </c>
      <c r="AU7" s="74">
        <v>0.51291600000000004</v>
      </c>
      <c r="AV7" s="74">
        <v>18.504999999999999</v>
      </c>
      <c r="AW7" s="74">
        <v>15.624700000000001</v>
      </c>
      <c r="AX7" s="74">
        <v>38.716200000000001</v>
      </c>
      <c r="AY7" s="75">
        <v>0.70629185006208062</v>
      </c>
      <c r="AZ7" s="75">
        <v>0.51287543476200415</v>
      </c>
      <c r="BA7" s="76">
        <v>18.46215557477392</v>
      </c>
      <c r="BB7" s="76">
        <v>15.622686240333465</v>
      </c>
      <c r="BC7" s="76">
        <v>38.660684918504188</v>
      </c>
      <c r="BD7" s="58">
        <v>9</v>
      </c>
      <c r="BE7" s="66">
        <v>0.3</v>
      </c>
      <c r="BF7" s="65">
        <v>7.0000000000000007E-2</v>
      </c>
      <c r="BG7" s="77">
        <f t="shared" si="0"/>
        <v>6.7741935483870974E-2</v>
      </c>
      <c r="BH7" s="63">
        <v>17</v>
      </c>
      <c r="BI7" s="66">
        <v>2500</v>
      </c>
      <c r="BJ7" s="63">
        <v>90</v>
      </c>
      <c r="BK7" s="63">
        <v>3100</v>
      </c>
      <c r="BL7" s="78">
        <f t="shared" si="2"/>
        <v>3.5343000000000004</v>
      </c>
      <c r="BM7" s="78">
        <f t="shared" si="1"/>
        <v>3.5343000000000004</v>
      </c>
      <c r="BN7" s="79"/>
      <c r="BO7" s="80"/>
      <c r="BP7" s="81"/>
      <c r="BQ7" s="81"/>
      <c r="BR7" s="81"/>
      <c r="BS7" s="81"/>
      <c r="BT7" s="81"/>
      <c r="BU7" s="81"/>
      <c r="BV7" s="81"/>
      <c r="BW7" s="81"/>
      <c r="BY7" s="72"/>
      <c r="BZ7" s="82"/>
      <c r="CA7" s="83"/>
      <c r="CB7" s="83"/>
      <c r="CC7" s="83"/>
      <c r="CD7" s="83"/>
      <c r="CE7" s="83"/>
      <c r="CF7" s="83"/>
      <c r="CG7" s="83"/>
      <c r="CH7" s="83"/>
    </row>
    <row r="8" spans="1:86" x14ac:dyDescent="0.35">
      <c r="A8" s="58" t="s">
        <v>17</v>
      </c>
      <c r="B8" s="58">
        <v>42.999896640826883</v>
      </c>
      <c r="C8" s="58">
        <v>2.889560723514212</v>
      </c>
      <c r="D8" s="58">
        <v>14.821627906976746</v>
      </c>
      <c r="E8" s="58">
        <v>12.32609819121447</v>
      </c>
      <c r="F8" s="58">
        <v>0.18186046511627907</v>
      </c>
      <c r="G8" s="58">
        <v>8.9919896640826877</v>
      </c>
      <c r="H8" s="58">
        <v>9.0930232558139537</v>
      </c>
      <c r="I8" s="58">
        <v>4.4454780361757118</v>
      </c>
      <c r="J8" s="58">
        <v>1.111369509043928</v>
      </c>
      <c r="K8" s="58">
        <v>0.88909560723514225</v>
      </c>
      <c r="L8" s="58">
        <v>1.73</v>
      </c>
      <c r="M8" s="66">
        <v>49.6</v>
      </c>
      <c r="N8" s="66">
        <v>95.8</v>
      </c>
      <c r="O8" s="66">
        <v>10.25</v>
      </c>
      <c r="P8" s="66">
        <v>40.299999999999997</v>
      </c>
      <c r="Q8" s="66">
        <v>8.18</v>
      </c>
      <c r="R8" s="66">
        <v>2.97</v>
      </c>
      <c r="S8" s="66">
        <v>7.58</v>
      </c>
      <c r="T8" s="66">
        <v>1.1299999999999999</v>
      </c>
      <c r="U8" s="66">
        <v>5.44</v>
      </c>
      <c r="V8" s="66">
        <v>1.01</v>
      </c>
      <c r="W8" s="66">
        <v>2.37</v>
      </c>
      <c r="X8" s="66">
        <v>0.32</v>
      </c>
      <c r="Y8" s="66">
        <v>1.75</v>
      </c>
      <c r="Z8" s="66">
        <v>0.24</v>
      </c>
      <c r="AA8" s="66">
        <v>19.7</v>
      </c>
      <c r="AB8" s="66">
        <v>234</v>
      </c>
      <c r="AC8" s="66">
        <v>224</v>
      </c>
      <c r="AD8" s="66">
        <v>43.7</v>
      </c>
      <c r="AE8" s="66">
        <v>132.5</v>
      </c>
      <c r="AF8" s="66">
        <v>55.3</v>
      </c>
      <c r="AG8" s="66">
        <v>92</v>
      </c>
      <c r="AH8" s="66">
        <v>23.7</v>
      </c>
      <c r="AI8" s="66">
        <v>16.5</v>
      </c>
      <c r="AJ8" s="66">
        <v>1002</v>
      </c>
      <c r="AK8" s="66">
        <v>26.5</v>
      </c>
      <c r="AL8" s="66">
        <v>299</v>
      </c>
      <c r="AM8" s="66">
        <v>99.6</v>
      </c>
      <c r="AN8" s="66">
        <v>376</v>
      </c>
      <c r="AO8" s="66">
        <v>6.2</v>
      </c>
      <c r="AP8" s="66">
        <v>5.18</v>
      </c>
      <c r="AQ8" s="66">
        <v>2.9</v>
      </c>
      <c r="AR8" s="66">
        <v>5.57</v>
      </c>
      <c r="AS8" s="66">
        <v>1.8</v>
      </c>
      <c r="AT8" s="74">
        <v>0.70447000000000004</v>
      </c>
      <c r="AU8" s="74">
        <v>0.51294799999999996</v>
      </c>
      <c r="AV8" s="74">
        <v>18.372299999999999</v>
      </c>
      <c r="AW8" s="74">
        <v>15.562099999999999</v>
      </c>
      <c r="AX8" s="74">
        <v>38.311799999999998</v>
      </c>
      <c r="AY8" s="75">
        <v>0.70542638863781781</v>
      </c>
      <c r="AZ8" s="75">
        <v>0.51289454525328138</v>
      </c>
      <c r="BA8" s="76">
        <v>18.23397431178774</v>
      </c>
      <c r="BB8" s="76">
        <v>15.555598461228087</v>
      </c>
      <c r="BC8" s="76">
        <v>38.188543385829732</v>
      </c>
      <c r="BD8" s="58">
        <v>10</v>
      </c>
      <c r="BE8" s="66">
        <v>0.3</v>
      </c>
      <c r="BF8" s="65">
        <v>0.08</v>
      </c>
      <c r="BG8" s="77">
        <f t="shared" si="0"/>
        <v>7.7669902912621352E-2</v>
      </c>
      <c r="BH8" s="63">
        <v>17</v>
      </c>
      <c r="BI8" s="66">
        <v>2500</v>
      </c>
      <c r="BJ8" s="63">
        <v>90</v>
      </c>
      <c r="BK8" s="63">
        <v>3100</v>
      </c>
      <c r="BL8" s="78">
        <f t="shared" si="2"/>
        <v>4.0522718446601935</v>
      </c>
      <c r="BM8" s="78">
        <f t="shared" si="1"/>
        <v>4.0522718446601935</v>
      </c>
      <c r="BN8" s="79"/>
      <c r="BO8" s="80"/>
      <c r="BP8" s="81"/>
      <c r="BQ8" s="81"/>
      <c r="BR8" s="81"/>
      <c r="BS8" s="81"/>
      <c r="BT8" s="81"/>
      <c r="BU8" s="81"/>
      <c r="BV8" s="81"/>
      <c r="BW8" s="81"/>
      <c r="BY8" s="72"/>
      <c r="BZ8" s="82"/>
      <c r="CA8" s="83"/>
      <c r="CB8" s="83"/>
      <c r="CC8" s="83"/>
      <c r="CD8" s="83"/>
      <c r="CE8" s="83"/>
      <c r="CF8" s="83"/>
      <c r="CG8" s="83"/>
      <c r="CH8" s="83"/>
    </row>
    <row r="9" spans="1:86" x14ac:dyDescent="0.35"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5"/>
      <c r="AU9" s="85"/>
      <c r="AV9" s="85"/>
      <c r="AW9" s="85"/>
      <c r="AX9" s="85"/>
      <c r="AY9" s="87"/>
      <c r="AZ9" s="87"/>
      <c r="BA9" s="88"/>
      <c r="BB9" s="88"/>
      <c r="BC9" s="88"/>
      <c r="BD9" s="89"/>
      <c r="BE9" s="89"/>
      <c r="BN9" s="90"/>
      <c r="BO9" s="84"/>
      <c r="BP9" s="84"/>
      <c r="BQ9" s="84"/>
      <c r="BR9" s="84"/>
      <c r="BS9" s="84"/>
      <c r="BT9" s="84"/>
      <c r="BU9" s="84"/>
      <c r="BV9" s="84"/>
      <c r="BW9" s="84"/>
    </row>
  </sheetData>
  <phoneticPr fontId="4" type="noConversion"/>
  <conditionalFormatting sqref="AY3:BC9">
    <cfRule type="expression" dxfId="1" priority="1" stopIfTrue="1">
      <formula>ISERROR(AY3)</formula>
    </cfRule>
    <cfRule type="cellIs" dxfId="0" priority="2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xiangsong Wang</dc:creator>
  <cp:lastModifiedBy>xiang</cp:lastModifiedBy>
  <dcterms:created xsi:type="dcterms:W3CDTF">2015-06-05T18:19:34Z</dcterms:created>
  <dcterms:modified xsi:type="dcterms:W3CDTF">2022-02-17T19:24:35Z</dcterms:modified>
</cp:coreProperties>
</file>