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xiang\Desktop\third paper\重投\Table\Table\"/>
    </mc:Choice>
  </mc:AlternateContent>
  <xr:revisionPtr revIDLastSave="0" documentId="13_ncr:1_{1537A1B4-C755-478E-B1DE-93BB8A94BEC2}" xr6:coauthVersionLast="47" xr6:coauthVersionMax="47" xr10:uidLastSave="{00000000-0000-0000-0000-000000000000}"/>
  <bookViews>
    <workbookView xWindow="28680" yWindow="-120" windowWidth="29040" windowHeight="15840" activeTab="8" xr2:uid="{00000000-000D-0000-FFFF-FFFF00000000}"/>
  </bookViews>
  <sheets>
    <sheet name="Table DR1" sheetId="1" r:id="rId1"/>
    <sheet name="Table DR2" sheetId="2" r:id="rId2"/>
    <sheet name="Table DR3" sheetId="3" r:id="rId3"/>
    <sheet name="Table DR4" sheetId="4" r:id="rId4"/>
    <sheet name="Table DR5" sheetId="5" r:id="rId5"/>
    <sheet name="Table DR6" sheetId="7" r:id="rId6"/>
    <sheet name="Table DR7" sheetId="6" r:id="rId7"/>
    <sheet name="Table DR8" sheetId="8" r:id="rId8"/>
    <sheet name="Table DR9" sheetId="9" r:id="rId9"/>
  </sheets>
  <definedNames>
    <definedName name="新建文本文档__2" localSheetId="7">'Table DR8'!$A$88:$U$90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82" i="9" l="1"/>
  <c r="AS82" i="9"/>
  <c r="AR82" i="9"/>
  <c r="AQ82" i="9"/>
  <c r="R82" i="9"/>
  <c r="Q82" i="9"/>
  <c r="P82" i="9"/>
  <c r="AT81" i="9"/>
  <c r="AS81" i="9"/>
  <c r="AR81" i="9"/>
  <c r="AQ81" i="9"/>
  <c r="R81" i="9"/>
  <c r="Q81" i="9"/>
  <c r="P81" i="9"/>
  <c r="AT80" i="9"/>
  <c r="AS80" i="9"/>
  <c r="AR80" i="9"/>
  <c r="AQ80" i="9"/>
  <c r="R80" i="9"/>
  <c r="Q80" i="9"/>
  <c r="P80" i="9"/>
  <c r="AT79" i="9"/>
  <c r="AS79" i="9"/>
  <c r="AR79" i="9"/>
  <c r="AQ79" i="9"/>
  <c r="R79" i="9"/>
  <c r="Q79" i="9"/>
  <c r="P79" i="9"/>
  <c r="AT78" i="9"/>
  <c r="AS78" i="9"/>
  <c r="AR78" i="9"/>
  <c r="AQ78" i="9"/>
  <c r="R78" i="9"/>
  <c r="Q78" i="9"/>
  <c r="P78" i="9"/>
  <c r="AT77" i="9"/>
  <c r="AS77" i="9"/>
  <c r="AR77" i="9"/>
  <c r="AQ77" i="9"/>
  <c r="R77" i="9"/>
  <c r="Q77" i="9"/>
  <c r="P77" i="9"/>
  <c r="AT76" i="9"/>
  <c r="AS76" i="9"/>
  <c r="AR76" i="9"/>
  <c r="AQ76" i="9"/>
  <c r="R76" i="9"/>
  <c r="Q76" i="9"/>
  <c r="P76" i="9"/>
  <c r="AT75" i="9"/>
  <c r="AS75" i="9"/>
  <c r="AR75" i="9"/>
  <c r="AQ75" i="9"/>
  <c r="R75" i="9"/>
  <c r="Q75" i="9"/>
  <c r="P75" i="9"/>
  <c r="AT74" i="9"/>
  <c r="AS74" i="9"/>
  <c r="AR74" i="9"/>
  <c r="AQ74" i="9"/>
  <c r="R74" i="9"/>
  <c r="Q74" i="9"/>
  <c r="P74" i="9"/>
  <c r="AT73" i="9"/>
  <c r="AS73" i="9"/>
  <c r="AR73" i="9"/>
  <c r="AQ73" i="9"/>
  <c r="R73" i="9"/>
  <c r="Q73" i="9"/>
  <c r="P73" i="9"/>
  <c r="AT72" i="9"/>
  <c r="AS72" i="9"/>
  <c r="AR72" i="9"/>
  <c r="AQ72" i="9"/>
  <c r="R72" i="9"/>
  <c r="Q72" i="9"/>
  <c r="P72" i="9"/>
  <c r="AS71" i="9"/>
  <c r="AR71" i="9"/>
  <c r="AQ71" i="9"/>
  <c r="R71" i="9"/>
  <c r="Q71" i="9"/>
  <c r="P71" i="9"/>
  <c r="AS70" i="9"/>
  <c r="AR70" i="9"/>
  <c r="AQ70" i="9"/>
  <c r="R70" i="9"/>
  <c r="Q70" i="9"/>
  <c r="P70" i="9"/>
  <c r="AT69" i="9"/>
  <c r="AS69" i="9"/>
  <c r="AR69" i="9"/>
  <c r="AQ69" i="9"/>
  <c r="R69" i="9"/>
  <c r="Q69" i="9"/>
  <c r="P69" i="9"/>
  <c r="AT68" i="9"/>
  <c r="AS68" i="9"/>
  <c r="AR68" i="9"/>
  <c r="AQ68" i="9"/>
  <c r="R68" i="9"/>
  <c r="Q68" i="9"/>
  <c r="P68" i="9"/>
  <c r="AT67" i="9"/>
  <c r="AS67" i="9"/>
  <c r="AR67" i="9"/>
  <c r="AQ67" i="9"/>
  <c r="R67" i="9"/>
  <c r="Q67" i="9"/>
  <c r="P67" i="9"/>
  <c r="AT66" i="9"/>
  <c r="AS66" i="9"/>
  <c r="AR66" i="9"/>
  <c r="AQ66" i="9"/>
  <c r="R66" i="9"/>
  <c r="Q66" i="9"/>
  <c r="P66" i="9"/>
  <c r="AT65" i="9"/>
  <c r="AS65" i="9"/>
  <c r="AR65" i="9"/>
  <c r="AQ65" i="9"/>
  <c r="R65" i="9"/>
  <c r="Q65" i="9"/>
  <c r="P65" i="9"/>
  <c r="AT64" i="9"/>
  <c r="AS64" i="9"/>
  <c r="AR64" i="9"/>
  <c r="AQ64" i="9"/>
  <c r="R64" i="9"/>
  <c r="Q64" i="9"/>
  <c r="P64" i="9"/>
  <c r="AT63" i="9"/>
  <c r="AS63" i="9"/>
  <c r="AR63" i="9"/>
  <c r="AQ63" i="9"/>
  <c r="R63" i="9"/>
  <c r="Q63" i="9"/>
  <c r="P63" i="9"/>
  <c r="AT62" i="9"/>
  <c r="AS62" i="9"/>
  <c r="AR62" i="9"/>
  <c r="AQ62" i="9"/>
  <c r="R62" i="9"/>
  <c r="Q62" i="9"/>
  <c r="P62" i="9"/>
  <c r="AT61" i="9"/>
  <c r="AS61" i="9"/>
  <c r="AR61" i="9"/>
  <c r="AQ61" i="9"/>
  <c r="R61" i="9"/>
  <c r="Q61" i="9"/>
  <c r="P61" i="9"/>
  <c r="AT60" i="9"/>
  <c r="AS60" i="9"/>
  <c r="AR60" i="9"/>
  <c r="AQ60" i="9"/>
  <c r="R60" i="9"/>
  <c r="Q60" i="9"/>
  <c r="P60" i="9"/>
  <c r="AT59" i="9"/>
  <c r="AS59" i="9"/>
  <c r="AR59" i="9"/>
  <c r="AQ59" i="9"/>
  <c r="AT58" i="9"/>
  <c r="AS58" i="9"/>
  <c r="AR58" i="9"/>
  <c r="AQ58" i="9"/>
  <c r="AT57" i="9"/>
  <c r="AS57" i="9"/>
  <c r="AR57" i="9"/>
  <c r="AQ57" i="9"/>
  <c r="AT56" i="9"/>
  <c r="AS56" i="9"/>
  <c r="AR56" i="9"/>
  <c r="AQ56" i="9"/>
  <c r="AT55" i="9"/>
  <c r="AS55" i="9"/>
  <c r="AR55" i="9"/>
  <c r="AQ55" i="9"/>
  <c r="AT54" i="9"/>
  <c r="AS54" i="9"/>
  <c r="AR54" i="9"/>
  <c r="AQ54" i="9"/>
  <c r="AT53" i="9"/>
  <c r="AS53" i="9"/>
  <c r="AR53" i="9"/>
  <c r="AQ53" i="9"/>
  <c r="AT52" i="9"/>
  <c r="AS52" i="9"/>
  <c r="AR52" i="9"/>
  <c r="AQ52" i="9"/>
  <c r="M122" i="8"/>
  <c r="V122" i="8" s="1"/>
  <c r="H122" i="8"/>
  <c r="Q122" i="8" s="1"/>
  <c r="M121" i="8"/>
  <c r="V121" i="8" s="1"/>
  <c r="H121" i="8"/>
  <c r="Q121" i="8" s="1"/>
  <c r="M120" i="8"/>
  <c r="V120" i="8" s="1"/>
  <c r="H120" i="8"/>
  <c r="Q120" i="8" s="1"/>
  <c r="M119" i="8"/>
  <c r="V119" i="8" s="1"/>
  <c r="H119" i="8"/>
  <c r="Q119" i="8" s="1"/>
  <c r="M118" i="8"/>
  <c r="V118" i="8" s="1"/>
  <c r="H118" i="8"/>
  <c r="Q118" i="8" s="1"/>
  <c r="M117" i="8"/>
  <c r="V117" i="8" s="1"/>
  <c r="H117" i="8"/>
  <c r="Q117" i="8" s="1"/>
  <c r="M116" i="8"/>
  <c r="V116" i="8" s="1"/>
  <c r="H116" i="8"/>
  <c r="Q116" i="8" s="1"/>
  <c r="M115" i="8"/>
  <c r="V115" i="8" s="1"/>
  <c r="H115" i="8"/>
  <c r="Q115" i="8" s="1"/>
  <c r="V81" i="8"/>
  <c r="V80" i="8"/>
  <c r="V79" i="8"/>
  <c r="V78" i="8"/>
  <c r="V77" i="8"/>
  <c r="V76" i="8"/>
  <c r="V75" i="8"/>
  <c r="V74" i="8"/>
  <c r="V73" i="8"/>
  <c r="V72" i="8"/>
  <c r="V71" i="8"/>
  <c r="V70" i="8"/>
  <c r="V69" i="8"/>
  <c r="V68" i="8"/>
  <c r="V67" i="8"/>
  <c r="V66" i="8"/>
  <c r="V65" i="8"/>
  <c r="V64" i="8"/>
  <c r="V63" i="8"/>
  <c r="U63" i="8"/>
  <c r="T63" i="8"/>
  <c r="R63" i="8"/>
  <c r="V62" i="8"/>
  <c r="U62" i="8"/>
  <c r="T62" i="8"/>
  <c r="R62" i="8"/>
  <c r="V61" i="8"/>
  <c r="U61" i="8"/>
  <c r="T61" i="8"/>
  <c r="R61" i="8"/>
  <c r="V60" i="8"/>
  <c r="U60" i="8"/>
  <c r="T60" i="8"/>
  <c r="V59" i="8"/>
  <c r="U59" i="8"/>
  <c r="T59" i="8"/>
  <c r="V58" i="8"/>
  <c r="U58" i="8"/>
  <c r="T58" i="8"/>
  <c r="V57" i="8"/>
  <c r="U57" i="8"/>
  <c r="T57" i="8"/>
  <c r="V56" i="8"/>
  <c r="U56" i="8"/>
  <c r="T56" i="8"/>
  <c r="V55" i="8"/>
  <c r="U55" i="8"/>
  <c r="T55" i="8"/>
  <c r="V54" i="8"/>
  <c r="U54" i="8"/>
  <c r="T54" i="8"/>
  <c r="V53" i="8"/>
  <c r="U53" i="8"/>
  <c r="T53" i="8"/>
  <c r="V52" i="8"/>
  <c r="U52" i="8"/>
  <c r="T52" i="8"/>
  <c r="V51" i="8"/>
  <c r="U51" i="8"/>
  <c r="T51" i="8"/>
  <c r="V50" i="8"/>
  <c r="U50" i="8"/>
  <c r="T50" i="8"/>
  <c r="V49" i="8"/>
  <c r="U49" i="8"/>
  <c r="T49" i="8"/>
  <c r="V48" i="8"/>
  <c r="U48" i="8"/>
  <c r="T48" i="8"/>
  <c r="V47" i="8"/>
  <c r="U47" i="8"/>
  <c r="T47" i="8"/>
  <c r="V46" i="8"/>
  <c r="U46" i="8"/>
  <c r="T46" i="8"/>
  <c r="V45" i="8"/>
  <c r="U45" i="8"/>
  <c r="T45" i="8"/>
  <c r="V44" i="8"/>
  <c r="U44" i="8"/>
  <c r="T44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U19" i="8"/>
  <c r="T19" i="8"/>
  <c r="V18" i="8"/>
  <c r="U18" i="8"/>
  <c r="T18" i="8"/>
  <c r="V17" i="8"/>
  <c r="U17" i="8"/>
  <c r="T17" i="8"/>
  <c r="V16" i="8"/>
  <c r="U16" i="8"/>
  <c r="T16" i="8"/>
  <c r="V15" i="8"/>
  <c r="U15" i="8"/>
  <c r="T15" i="8"/>
  <c r="V14" i="8"/>
  <c r="U14" i="8"/>
  <c r="T14" i="8"/>
  <c r="V13" i="8"/>
  <c r="U13" i="8"/>
  <c r="T13" i="8"/>
  <c r="R13" i="8"/>
  <c r="V12" i="8"/>
  <c r="U12" i="8"/>
  <c r="T12" i="8"/>
  <c r="R12" i="8"/>
  <c r="U11" i="8"/>
  <c r="T11" i="8"/>
  <c r="R11" i="8"/>
  <c r="Y187" i="6"/>
  <c r="Y186" i="6"/>
  <c r="Y185" i="6"/>
  <c r="Y184" i="6"/>
  <c r="Y183" i="6"/>
  <c r="Y182" i="6"/>
  <c r="Y181" i="6"/>
  <c r="Y180" i="6"/>
  <c r="Y179" i="6"/>
  <c r="Y178" i="6"/>
  <c r="Y177" i="6"/>
  <c r="Y176" i="6"/>
  <c r="Y175" i="6"/>
  <c r="Y174" i="6"/>
  <c r="Y173" i="6"/>
  <c r="Y172" i="6"/>
  <c r="Y171" i="6"/>
  <c r="Y170" i="6"/>
  <c r="Y169" i="6"/>
  <c r="Y168" i="6"/>
  <c r="Y167" i="6"/>
  <c r="Y166" i="6"/>
  <c r="Y165" i="6"/>
  <c r="Y164" i="6"/>
  <c r="Y163" i="6"/>
  <c r="Y162" i="6"/>
  <c r="Y161" i="6"/>
  <c r="Y160" i="6"/>
  <c r="Y159" i="6"/>
  <c r="Y158" i="6"/>
  <c r="Y157" i="6"/>
  <c r="Y156" i="6"/>
  <c r="Y155" i="6"/>
  <c r="Y154" i="6"/>
  <c r="Y153" i="6"/>
  <c r="Y152" i="6"/>
  <c r="Y151" i="6"/>
  <c r="Y150" i="6"/>
  <c r="Y149" i="6"/>
  <c r="Y148" i="6"/>
  <c r="Y147" i="6"/>
  <c r="Y146" i="6"/>
  <c r="Y145" i="6"/>
  <c r="Z142" i="6"/>
  <c r="Z141" i="6"/>
  <c r="Z140" i="6"/>
  <c r="Z139" i="6"/>
  <c r="Z138" i="6"/>
  <c r="Z137" i="6"/>
  <c r="Z136" i="6"/>
  <c r="Z135" i="6"/>
  <c r="Z134" i="6"/>
  <c r="Z133" i="6"/>
  <c r="Z132" i="6"/>
  <c r="Z131" i="6"/>
  <c r="Z130" i="6"/>
  <c r="Z129" i="6"/>
  <c r="Z128" i="6"/>
  <c r="Z127" i="6"/>
  <c r="Z126" i="6"/>
  <c r="Z125" i="6"/>
  <c r="Z124" i="6"/>
  <c r="Z123" i="6"/>
  <c r="Z122" i="6"/>
  <c r="Z121" i="6"/>
  <c r="Z120" i="6"/>
  <c r="Z119" i="6"/>
  <c r="Z118" i="6"/>
  <c r="Z117" i="6"/>
  <c r="Z116" i="6"/>
  <c r="Z115" i="6"/>
  <c r="Z114" i="6"/>
  <c r="Z113" i="6"/>
  <c r="Z112" i="6"/>
  <c r="Z111" i="6"/>
  <c r="Z110" i="6"/>
  <c r="Z109" i="6"/>
  <c r="Z108" i="6"/>
  <c r="Z107" i="6"/>
  <c r="Z106" i="6"/>
  <c r="Z105" i="6"/>
  <c r="Z104" i="6"/>
  <c r="Z103" i="6"/>
  <c r="Z102" i="6"/>
  <c r="Z101" i="6"/>
  <c r="Z100" i="6"/>
  <c r="Z99" i="6"/>
  <c r="Z98" i="6"/>
  <c r="Z97" i="6"/>
  <c r="Z96" i="6"/>
  <c r="Z95" i="6"/>
  <c r="Z94" i="6"/>
  <c r="Z93" i="6"/>
  <c r="Z92" i="6"/>
  <c r="Z91" i="6"/>
  <c r="Z90" i="6"/>
  <c r="Z89" i="6"/>
  <c r="Z88" i="6"/>
  <c r="Z87" i="6"/>
  <c r="Z86" i="6"/>
  <c r="Y86" i="6"/>
  <c r="Z85" i="6"/>
  <c r="Z84" i="6"/>
  <c r="Z83" i="6"/>
  <c r="Z82" i="6"/>
  <c r="Z81" i="6"/>
  <c r="Z80" i="6"/>
  <c r="Z79" i="6"/>
  <c r="Z78" i="6"/>
  <c r="Z77" i="6"/>
  <c r="Z76" i="6"/>
  <c r="Z75" i="6"/>
  <c r="Z74" i="6"/>
  <c r="Z73" i="6"/>
  <c r="Z72" i="6"/>
  <c r="Z71" i="6"/>
  <c r="Z70" i="6"/>
  <c r="Z69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AC38" i="6"/>
  <c r="AB38" i="6"/>
  <c r="AA38" i="6"/>
  <c r="AC37" i="6"/>
  <c r="AB37" i="6"/>
  <c r="AA37" i="6"/>
  <c r="AC36" i="6"/>
  <c r="AB36" i="6"/>
  <c r="AA36" i="6"/>
  <c r="AC35" i="6"/>
  <c r="AB35" i="6"/>
  <c r="AA35" i="6"/>
  <c r="AC34" i="6"/>
  <c r="AB34" i="6"/>
  <c r="AA34" i="6"/>
  <c r="AC33" i="6"/>
  <c r="AB33" i="6"/>
  <c r="AA33" i="6"/>
  <c r="AC32" i="6"/>
  <c r="AB32" i="6"/>
  <c r="AA32" i="6"/>
  <c r="AC31" i="6"/>
  <c r="AB31" i="6"/>
  <c r="AA31" i="6"/>
  <c r="AC30" i="6"/>
  <c r="AB30" i="6"/>
  <c r="AA30" i="6"/>
  <c r="AC29" i="6"/>
  <c r="AB29" i="6"/>
  <c r="AA29" i="6"/>
  <c r="AC28" i="6"/>
  <c r="AB28" i="6"/>
  <c r="AA28" i="6"/>
  <c r="AC27" i="6"/>
  <c r="AB27" i="6"/>
  <c r="AA27" i="6"/>
  <c r="AC26" i="6"/>
  <c r="AB26" i="6"/>
  <c r="AA26" i="6"/>
  <c r="AC25" i="6"/>
  <c r="AB25" i="6"/>
  <c r="AA25" i="6"/>
  <c r="AC24" i="6"/>
  <c r="AB24" i="6"/>
  <c r="AA24" i="6"/>
  <c r="AC23" i="6"/>
  <c r="AB23" i="6"/>
  <c r="AA23" i="6"/>
  <c r="AC22" i="6"/>
  <c r="AB22" i="6"/>
  <c r="AA22" i="6"/>
  <c r="AC21" i="6"/>
  <c r="AB21" i="6"/>
  <c r="AA21" i="6"/>
  <c r="AC20" i="6"/>
  <c r="AB20" i="6"/>
  <c r="AA20" i="6"/>
  <c r="AC19" i="6"/>
  <c r="AB19" i="6"/>
  <c r="AA19" i="6"/>
  <c r="AC18" i="6"/>
  <c r="AB18" i="6"/>
  <c r="AA18" i="6"/>
  <c r="AC17" i="6"/>
  <c r="AB17" i="6"/>
  <c r="AA17" i="6"/>
  <c r="AC16" i="6"/>
  <c r="AB16" i="6"/>
  <c r="AA16" i="6"/>
  <c r="AC15" i="6"/>
  <c r="AB15" i="6"/>
  <c r="AA15" i="6"/>
  <c r="AC14" i="6"/>
  <c r="AB14" i="6"/>
  <c r="AA14" i="6"/>
  <c r="AC13" i="6"/>
  <c r="AB13" i="6"/>
  <c r="AA13" i="6"/>
  <c r="AC12" i="6"/>
  <c r="AB12" i="6"/>
  <c r="AA12" i="6"/>
  <c r="AC11" i="6"/>
  <c r="AB11" i="6"/>
  <c r="AA11" i="6"/>
  <c r="AC10" i="6"/>
  <c r="AB10" i="6"/>
  <c r="AA10" i="6"/>
  <c r="AC9" i="6"/>
  <c r="AB9" i="6"/>
  <c r="AA9" i="6"/>
  <c r="AC8" i="6"/>
  <c r="AB8" i="6"/>
  <c r="AA8" i="6"/>
  <c r="AC7" i="6"/>
  <c r="AB7" i="6"/>
  <c r="AA7" i="6"/>
  <c r="AC6" i="6"/>
  <c r="AB6" i="6"/>
  <c r="AA6" i="6"/>
  <c r="AC5" i="6"/>
  <c r="AB5" i="6"/>
  <c r="AA5" i="6"/>
  <c r="AC4" i="6"/>
  <c r="AB4" i="6"/>
  <c r="AA4" i="6"/>
  <c r="P65" i="4"/>
  <c r="P64" i="4"/>
  <c r="P63" i="4"/>
  <c r="P62" i="4"/>
  <c r="P61" i="4"/>
  <c r="P60" i="4"/>
  <c r="P59" i="4"/>
  <c r="P58" i="4"/>
  <c r="P57" i="4"/>
  <c r="P56" i="4"/>
  <c r="P55" i="4"/>
  <c r="P54" i="4"/>
  <c r="P52" i="4"/>
  <c r="P51" i="4"/>
  <c r="P50" i="4"/>
  <c r="P49" i="4"/>
  <c r="P48" i="4"/>
  <c r="P47" i="4"/>
  <c r="P46" i="4"/>
  <c r="P45" i="4"/>
  <c r="P43" i="4"/>
  <c r="P42" i="4"/>
  <c r="P41" i="4"/>
  <c r="P40" i="4"/>
  <c r="P39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D68" i="2"/>
  <c r="D67" i="2"/>
  <c r="D66" i="2"/>
  <c r="D65" i="2"/>
  <c r="D64" i="2"/>
  <c r="D63" i="2"/>
  <c r="D62" i="2"/>
  <c r="D61" i="2"/>
  <c r="D60" i="2"/>
  <c r="D59" i="2"/>
  <c r="D58" i="2"/>
  <c r="D57" i="2"/>
  <c r="D55" i="2"/>
  <c r="D54" i="2"/>
  <c r="D53" i="2"/>
  <c r="D52" i="2"/>
  <c r="D51" i="2"/>
  <c r="D50" i="2"/>
  <c r="D49" i="2"/>
  <c r="D48" i="2"/>
  <c r="D47" i="2"/>
  <c r="D46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4" i="2"/>
  <c r="D23" i="2"/>
  <c r="D22" i="2"/>
  <c r="D21" i="2"/>
  <c r="D20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P115" i="8" l="1"/>
  <c r="R115" i="8" s="1"/>
  <c r="P116" i="8"/>
  <c r="R116" i="8" s="1"/>
  <c r="P117" i="8"/>
  <c r="R117" i="8" s="1"/>
  <c r="P118" i="8"/>
  <c r="R118" i="8" s="1"/>
  <c r="P119" i="8"/>
  <c r="R119" i="8" s="1"/>
  <c r="P120" i="8"/>
  <c r="R120" i="8" s="1"/>
  <c r="P121" i="8"/>
  <c r="R121" i="8" s="1"/>
  <c r="P122" i="8"/>
  <c r="R122" i="8" s="1"/>
  <c r="T115" i="8"/>
  <c r="T116" i="8"/>
  <c r="T117" i="8"/>
  <c r="T118" i="8"/>
  <c r="T119" i="8"/>
  <c r="T120" i="8"/>
  <c r="T121" i="8"/>
  <c r="T122" i="8"/>
  <c r="U115" i="8"/>
  <c r="U116" i="8"/>
  <c r="U117" i="8"/>
  <c r="U118" i="8"/>
  <c r="U119" i="8"/>
  <c r="U120" i="8"/>
  <c r="U121" i="8"/>
  <c r="U122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94A9985-EC06-4DB5-8FC3-555B55AA5C75}" name="新建文本文档 (2)111" type="6" refreshedVersion="4" background="1" saveData="1">
    <textPr codePage="936" sourceFile="C:\Users\wangxiangsong\Desktop\新建文本文档 (2).txt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<sst xmlns="http://schemas.openxmlformats.org/spreadsheetml/2006/main" count="1699" uniqueCount="841">
  <si>
    <t>TABLE DR1 SUMMARY OF ZIRCON LU–HF AND WHOLE-ROCK SR-ND ISOTOPE DATA FOR THE MAGMATIC ROCKS FROM THE NORTHERN YILI BLOCK</t>
    <phoneticPr fontId="3" type="noConversion"/>
  </si>
  <si>
    <t>Sample</t>
  </si>
  <si>
    <t>Lithology</t>
    <phoneticPr fontId="3" type="noConversion"/>
  </si>
  <si>
    <t>Locality</t>
    <phoneticPr fontId="3" type="noConversion"/>
  </si>
  <si>
    <t>Lat. N</t>
  </si>
  <si>
    <t>Long. E</t>
  </si>
  <si>
    <r>
      <t>U–Pb age  (Ma)</t>
    </r>
    <r>
      <rPr>
        <vertAlign val="superscript"/>
        <sz val="11"/>
        <color rgb="FF0000CC"/>
        <rFont val="Times New Roman"/>
        <family val="1"/>
      </rPr>
      <t xml:space="preserve"> a</t>
    </r>
    <phoneticPr fontId="3" type="noConversion"/>
  </si>
  <si>
    <t>±2 S.D</t>
  </si>
  <si>
    <r>
      <t xml:space="preserve"> ε</t>
    </r>
    <r>
      <rPr>
        <vertAlign val="subscript"/>
        <sz val="12"/>
        <color theme="1"/>
        <rFont val="Times New Roman"/>
        <family val="1"/>
      </rPr>
      <t>Hf</t>
    </r>
    <r>
      <rPr>
        <sz val="12"/>
        <color theme="1"/>
        <rFont val="Times New Roman"/>
        <family val="1"/>
      </rPr>
      <t>(t)</t>
    </r>
    <r>
      <rPr>
        <vertAlign val="superscript"/>
        <sz val="12"/>
        <color rgb="FF0000CC"/>
        <rFont val="Times New Roman"/>
        <family val="1"/>
      </rPr>
      <t xml:space="preserve"> b </t>
    </r>
    <phoneticPr fontId="3" type="noConversion"/>
  </si>
  <si>
    <r>
      <t xml:space="preserve"> ε</t>
    </r>
    <r>
      <rPr>
        <vertAlign val="sub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>(t)</t>
    </r>
    <r>
      <rPr>
        <vertAlign val="superscript"/>
        <sz val="12"/>
        <color rgb="FF0000CC"/>
        <rFont val="Times New Roman"/>
        <family val="1"/>
      </rPr>
      <t xml:space="preserve"> c</t>
    </r>
    <phoneticPr fontId="3" type="noConversion"/>
  </si>
  <si>
    <t>C15YN07</t>
    <phoneticPr fontId="3" type="noConversion"/>
  </si>
  <si>
    <t>granodiorite</t>
    <phoneticPr fontId="3" type="noConversion"/>
  </si>
  <si>
    <t>Kexiaxi</t>
    <phoneticPr fontId="3" type="noConversion"/>
  </si>
  <si>
    <t xml:space="preserve"> 44°19'23.70"</t>
    <phoneticPr fontId="3" type="noConversion"/>
  </si>
  <si>
    <t xml:space="preserve"> 81°41'54.50"</t>
    <phoneticPr fontId="3" type="noConversion"/>
  </si>
  <si>
    <t>C15YN19</t>
    <phoneticPr fontId="3" type="noConversion"/>
  </si>
  <si>
    <t>C15JH13</t>
    <phoneticPr fontId="3" type="noConversion"/>
  </si>
  <si>
    <t>MME</t>
    <phoneticPr fontId="3" type="noConversion"/>
  </si>
  <si>
    <t>N15JH19</t>
    <phoneticPr fontId="3" type="noConversion"/>
  </si>
  <si>
    <t>Granitic porphyry</t>
    <phoneticPr fontId="3" type="noConversion"/>
  </si>
  <si>
    <t>Lailisigaoer</t>
    <phoneticPr fontId="3" type="noConversion"/>
  </si>
  <si>
    <t xml:space="preserve"> 44° 4'37.50"</t>
  </si>
  <si>
    <t xml:space="preserve"> 82°58'16.20"</t>
  </si>
  <si>
    <t>N15JH25</t>
    <phoneticPr fontId="3" type="noConversion"/>
  </si>
  <si>
    <r>
      <rPr>
        <vertAlign val="superscript"/>
        <sz val="11"/>
        <color rgb="FF0070C0"/>
        <rFont val="Times New Roman"/>
        <family val="1"/>
      </rPr>
      <t>a</t>
    </r>
    <r>
      <rPr>
        <sz val="11"/>
        <color rgb="FF0070C0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U–Pb intrusion age from this study</t>
    </r>
    <phoneticPr fontId="3" type="noConversion"/>
  </si>
  <si>
    <r>
      <rPr>
        <vertAlign val="superscript"/>
        <sz val="11"/>
        <color rgb="FF0070C0"/>
        <rFont val="Times New Roman"/>
        <family val="1"/>
      </rPr>
      <t>b,c</t>
    </r>
    <r>
      <rPr>
        <vertAlign val="superscript"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εHf(t) and ε</t>
    </r>
    <r>
      <rPr>
        <vertAlign val="subscript"/>
        <sz val="11"/>
        <color theme="1"/>
        <rFont val="Times New Roman"/>
        <family val="1"/>
      </rPr>
      <t>Nd</t>
    </r>
    <r>
      <rPr>
        <sz val="11"/>
        <color theme="1"/>
        <rFont val="Times New Roman"/>
        <family val="1"/>
      </rPr>
      <t>(t)</t>
    </r>
    <r>
      <rPr>
        <sz val="11"/>
        <color theme="1"/>
        <rFont val="宋体"/>
        <family val="1"/>
        <charset val="134"/>
      </rPr>
      <t xml:space="preserve"> </t>
    </r>
    <r>
      <rPr>
        <sz val="11"/>
        <color theme="1"/>
        <rFont val="Times New Roman"/>
        <family val="1"/>
      </rPr>
      <t xml:space="preserve">are calculated the average values </t>
    </r>
    <phoneticPr fontId="3" type="noConversion"/>
  </si>
  <si>
    <t>TABLE DR2 LA-ICPMS ZIRCON U-PB ISOTOPIC ANALYSES FOR THE GRANITOID ROCKS FROM THE NORTHERN YILI BLOCK</t>
    <phoneticPr fontId="3" type="noConversion"/>
  </si>
  <si>
    <t>Analysis</t>
  </si>
  <si>
    <t>Content (ppm)</t>
  </si>
  <si>
    <t>Th/U</t>
  </si>
  <si>
    <t>Isotopic ratios</t>
  </si>
  <si>
    <t>Isotopic ages(Ma)</t>
  </si>
  <si>
    <t>Th</t>
  </si>
  <si>
    <t>U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</si>
  <si>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</si>
  <si>
    <t>1σ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</si>
  <si>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</si>
  <si>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</si>
  <si>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 xml:space="preserve">Pb </t>
    </r>
  </si>
  <si>
    <t>C15YN07-01</t>
    <phoneticPr fontId="3" type="noConversion"/>
  </si>
  <si>
    <t>C15YN07-02</t>
    <phoneticPr fontId="3" type="noConversion"/>
  </si>
  <si>
    <t>C15YN07-03</t>
  </si>
  <si>
    <t>C15YN07-04</t>
  </si>
  <si>
    <t>C15YN07-05</t>
  </si>
  <si>
    <t>C15YN07-06</t>
  </si>
  <si>
    <t>C15YN07-07</t>
  </si>
  <si>
    <t>C15YN07-08</t>
  </si>
  <si>
    <t>C15YN07-09</t>
  </si>
  <si>
    <t>C15YN07-10</t>
  </si>
  <si>
    <t>C15YN07-11</t>
  </si>
  <si>
    <t>C15YN07-12</t>
  </si>
  <si>
    <t>C15YN07-13</t>
  </si>
  <si>
    <t>C15YN07-14</t>
  </si>
  <si>
    <t>C15YN13-01</t>
    <phoneticPr fontId="3" type="noConversion"/>
  </si>
  <si>
    <t>C15YN13-02</t>
    <phoneticPr fontId="3" type="noConversion"/>
  </si>
  <si>
    <t>C15YN13-03</t>
  </si>
  <si>
    <t>C15YN13-04</t>
  </si>
  <si>
    <t>C15YN13-05</t>
  </si>
  <si>
    <t>C15YN19-01</t>
  </si>
  <si>
    <t>C15YN19-02</t>
  </si>
  <si>
    <t>C15YN19-03</t>
  </si>
  <si>
    <t>C15YN19-04</t>
  </si>
  <si>
    <t>C15YN19-05</t>
  </si>
  <si>
    <t>C15YN19-06</t>
  </si>
  <si>
    <t>C15YN19-07</t>
  </si>
  <si>
    <t>C15YN19-08</t>
  </si>
  <si>
    <t>C15YN19-09</t>
  </si>
  <si>
    <t>C15YN19-10</t>
  </si>
  <si>
    <t>C15YN19-11</t>
  </si>
  <si>
    <t>C15YN19-12</t>
  </si>
  <si>
    <t>C15YN19-13</t>
  </si>
  <si>
    <t>C15YN19-14</t>
  </si>
  <si>
    <t>C15YN19-15</t>
  </si>
  <si>
    <t>C15YN19-16</t>
  </si>
  <si>
    <t>C15YN19-17</t>
  </si>
  <si>
    <t>C15YN19-18</t>
  </si>
  <si>
    <t>C15YN19-19</t>
  </si>
  <si>
    <t>N15JH19-01</t>
  </si>
  <si>
    <t>N15JH19-02</t>
    <phoneticPr fontId="3" type="noConversion"/>
  </si>
  <si>
    <t>N15JH19-03</t>
  </si>
  <si>
    <t>N15JH19-04</t>
  </si>
  <si>
    <t>N15JH19-05</t>
  </si>
  <si>
    <t>N15JH19-06</t>
  </si>
  <si>
    <t>N15JH19-07</t>
  </si>
  <si>
    <t>N15JH19-08</t>
  </si>
  <si>
    <t>N15JH19-09</t>
  </si>
  <si>
    <t>N15JH19-10</t>
  </si>
  <si>
    <t>N15JH25-01</t>
  </si>
  <si>
    <t>N15JH25-02</t>
    <phoneticPr fontId="3" type="noConversion"/>
  </si>
  <si>
    <t>N15JH25-03</t>
  </si>
  <si>
    <t>N15JH25-04</t>
  </si>
  <si>
    <t>N15JH25-05</t>
  </si>
  <si>
    <t>N15JH25-06</t>
  </si>
  <si>
    <t>N15JH25-07</t>
  </si>
  <si>
    <t>N15JH25-08</t>
  </si>
  <si>
    <t>N15JH25-09</t>
  </si>
  <si>
    <t>N15JH25-10</t>
  </si>
  <si>
    <t>N15JH25-11</t>
  </si>
  <si>
    <t>N15JH25-12</t>
  </si>
  <si>
    <t>TABLE DR3 MAJOR (WT.%) AND TRACE ELEMENT (PPM) DATA FOR THE MAGMATIC ROCKS FROM THE NORTHERN YILI BLOCK</t>
    <phoneticPr fontId="3" type="noConversion"/>
  </si>
  <si>
    <t>C15YN08</t>
  </si>
  <si>
    <t>C15YN09</t>
  </si>
  <si>
    <t>C15YN10</t>
  </si>
  <si>
    <t>C15YN11</t>
  </si>
  <si>
    <t>C15YN12</t>
  </si>
  <si>
    <t>C15YN21</t>
  </si>
  <si>
    <t>C15YN22</t>
  </si>
  <si>
    <t>C15YN23</t>
  </si>
  <si>
    <t>C15YN24</t>
  </si>
  <si>
    <t>C15YN25</t>
  </si>
  <si>
    <t>C15YN27</t>
  </si>
  <si>
    <t>C15YN28</t>
  </si>
  <si>
    <t>C15YN29</t>
  </si>
  <si>
    <t>C15YN30</t>
  </si>
  <si>
    <t>C15YN31</t>
  </si>
  <si>
    <t>C15YN14</t>
  </si>
  <si>
    <t>C15YN15</t>
  </si>
  <si>
    <t>C15YN16</t>
  </si>
  <si>
    <t>C15YN17</t>
  </si>
  <si>
    <t>C15YN18</t>
  </si>
  <si>
    <t>N15JH20</t>
  </si>
  <si>
    <t>N15JH21</t>
  </si>
  <si>
    <t>N15JH22</t>
  </si>
  <si>
    <t>N15JH23</t>
  </si>
  <si>
    <t>N15JH24</t>
  </si>
  <si>
    <t>N15JH26</t>
  </si>
  <si>
    <t>N15JH27</t>
  </si>
  <si>
    <t>N15JH28</t>
  </si>
  <si>
    <t>N15JH29</t>
  </si>
  <si>
    <t>N15JH30</t>
  </si>
  <si>
    <t>GBW07105</t>
  </si>
  <si>
    <t>SARM-4</t>
  </si>
  <si>
    <t>GBM908-10</t>
  </si>
  <si>
    <t>MRGeo08</t>
  </si>
  <si>
    <t>OREAS-120</t>
    <phoneticPr fontId="3" type="noConversion"/>
  </si>
  <si>
    <t>STSD-1</t>
  </si>
  <si>
    <t>Granodiorite</t>
  </si>
  <si>
    <t>MMEs</t>
  </si>
  <si>
    <t>Granitic porphyry</t>
  </si>
  <si>
    <t>Standards (major elements)</t>
    <phoneticPr fontId="3" type="noConversion"/>
  </si>
  <si>
    <t>Standards (trace elements)</t>
    <phoneticPr fontId="3" type="noConversion"/>
  </si>
  <si>
    <t>Major element(wt.%)</t>
    <phoneticPr fontId="3" type="noConversion"/>
  </si>
  <si>
    <t>SiO2</t>
  </si>
  <si>
    <t>Al2O3</t>
  </si>
  <si>
    <t>CaO</t>
  </si>
  <si>
    <t>TFe2O3</t>
  </si>
  <si>
    <t>K2O</t>
  </si>
  <si>
    <t>MgO</t>
  </si>
  <si>
    <t>MnO</t>
  </si>
  <si>
    <t>Na2O</t>
  </si>
  <si>
    <t>P2O5</t>
  </si>
  <si>
    <t>TiO2</t>
  </si>
  <si>
    <t>LOI 1000</t>
  </si>
  <si>
    <t>Total</t>
  </si>
  <si>
    <t>Mg#</t>
  </si>
  <si>
    <t>K2O+Na2O</t>
  </si>
  <si>
    <t>Na2O/K2O</t>
  </si>
  <si>
    <t>ACNK</t>
  </si>
  <si>
    <t>ANK</t>
  </si>
  <si>
    <t>Ti</t>
  </si>
  <si>
    <t>K</t>
  </si>
  <si>
    <t>P</t>
  </si>
  <si>
    <t>Trace element (ppm)</t>
    <phoneticPr fontId="3" type="noConversion"/>
  </si>
  <si>
    <t>Ba</t>
  </si>
  <si>
    <t>Ce</t>
  </si>
  <si>
    <t>Cr</t>
  </si>
  <si>
    <t>Cs</t>
  </si>
  <si>
    <t>Dy</t>
  </si>
  <si>
    <t>Er</t>
  </si>
  <si>
    <t>Eu</t>
    <phoneticPr fontId="3" type="noConversion"/>
  </si>
  <si>
    <t>Ga</t>
  </si>
  <si>
    <t>Gd</t>
  </si>
  <si>
    <t>Hf</t>
  </si>
  <si>
    <t>Ho</t>
  </si>
  <si>
    <t>La</t>
  </si>
  <si>
    <t>Lu</t>
  </si>
  <si>
    <t>Nb</t>
  </si>
  <si>
    <t>Nd</t>
  </si>
  <si>
    <t>Pr</t>
  </si>
  <si>
    <t>Rb</t>
  </si>
  <si>
    <t>Sm</t>
  </si>
  <si>
    <t>Sn</t>
  </si>
  <si>
    <t>Sr</t>
  </si>
  <si>
    <t>Ta</t>
  </si>
  <si>
    <t>Tb</t>
  </si>
  <si>
    <t>Tm</t>
  </si>
  <si>
    <t>V</t>
  </si>
  <si>
    <t>W</t>
  </si>
  <si>
    <t>&lt;1</t>
  </si>
  <si>
    <t>Y</t>
  </si>
  <si>
    <t>Yb</t>
  </si>
  <si>
    <t>Zr</t>
  </si>
  <si>
    <t>Sr/Y</t>
  </si>
  <si>
    <t>La/Yb</t>
  </si>
  <si>
    <t>(La/Yb)N</t>
  </si>
  <si>
    <t>(Gd/Yb)N</t>
  </si>
  <si>
    <t>Dy/Yb</t>
  </si>
  <si>
    <t>Zr/Sm</t>
  </si>
  <si>
    <t>Nb/Ta</t>
  </si>
  <si>
    <t>REE</t>
  </si>
  <si>
    <t>δEu</t>
  </si>
  <si>
    <t>Ba/Sr</t>
  </si>
  <si>
    <t>Ba/La</t>
  </si>
  <si>
    <t>Th/Yb</t>
  </si>
  <si>
    <t>Ba/Th</t>
  </si>
  <si>
    <t>(La/Sm)N</t>
  </si>
  <si>
    <t>TABLE DR4 ZIRCON LU-HF ISOTOPIC COMPOSITIONS FOR THE MAGMATIC ROCKS FROM THE NORTHERN YILI BLOCK</t>
    <phoneticPr fontId="3" type="noConversion"/>
  </si>
  <si>
    <t>Grains</t>
  </si>
  <si>
    <r>
      <t>176</t>
    </r>
    <r>
      <rPr>
        <sz val="11"/>
        <rFont val="Times New Roman"/>
        <family val="1"/>
      </rPr>
      <t>Yb/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</si>
  <si>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t xml:space="preserve">±σ  </t>
    <phoneticPr fontId="3" type="noConversion"/>
  </si>
  <si>
    <r>
      <t>176</t>
    </r>
    <r>
      <rPr>
        <sz val="11"/>
        <rFont val="Times New Roman"/>
        <family val="1"/>
      </rPr>
      <t>Lu/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</si>
  <si>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r>
      <t>176</t>
    </r>
    <r>
      <rPr>
        <sz val="11"/>
        <rFont val="Times New Roman"/>
        <family val="1"/>
      </rPr>
      <t>Hf/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</si>
  <si>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t>T(Ma)</t>
  </si>
  <si>
    <r>
      <t>(</t>
    </r>
    <r>
      <rPr>
        <vertAlign val="superscript"/>
        <sz val="11"/>
        <rFont val="Times New Roman"/>
        <family val="1"/>
      </rPr>
      <t>176</t>
    </r>
    <r>
      <rPr>
        <sz val="11"/>
        <rFont val="Times New Roman"/>
        <family val="1"/>
      </rPr>
      <t>Hf/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Hf)i</t>
    </r>
    <phoneticPr fontId="3" type="noConversion"/>
  </si>
  <si>
    <t>εHf(t)</t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</si>
  <si>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(Ga)</t>
    </r>
    <phoneticPr fontId="3" type="noConversion"/>
  </si>
  <si>
    <t xml:space="preserve">±2σ  </t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</si>
  <si>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(Ga)</t>
    </r>
    <phoneticPr fontId="3" type="noConversion"/>
  </si>
  <si>
    <t>ƒLu/Hf</t>
  </si>
  <si>
    <t>Granidorite</t>
    <phoneticPr fontId="3" type="noConversion"/>
  </si>
  <si>
    <t>C15YN07-02</t>
  </si>
  <si>
    <t>C15YN07-15</t>
  </si>
  <si>
    <t>C15YN07-16</t>
  </si>
  <si>
    <t>C15YN07-19</t>
  </si>
  <si>
    <t>C15YN07-20</t>
  </si>
  <si>
    <t>C15YN13-07</t>
  </si>
  <si>
    <t>C15YN13-10</t>
  </si>
  <si>
    <t>C15YN13-13</t>
  </si>
  <si>
    <t>C15YN13-20</t>
  </si>
  <si>
    <t>N15JH19-1</t>
    <phoneticPr fontId="3" type="noConversion"/>
  </si>
  <si>
    <t>N15JH19-2</t>
  </si>
  <si>
    <t>N15JH19-3</t>
  </si>
  <si>
    <t>N15JH19-4</t>
  </si>
  <si>
    <t>N15JH19-5</t>
  </si>
  <si>
    <t>N15JH19-6</t>
  </si>
  <si>
    <t>N15JH19-7</t>
  </si>
  <si>
    <t>N15JH19-8</t>
  </si>
  <si>
    <t>N15JH25-1</t>
  </si>
  <si>
    <t>N15JH25-2</t>
  </si>
  <si>
    <t>N15JH25-3</t>
  </si>
  <si>
    <t>N15JH25-4</t>
  </si>
  <si>
    <t>N15JH25-5</t>
  </si>
  <si>
    <t>N15JH25-6</t>
  </si>
  <si>
    <t>N15JH25-7</t>
  </si>
  <si>
    <t>N15JH25-8</t>
  </si>
  <si>
    <t>N15JH25-9</t>
  </si>
  <si>
    <t>TABLE DR5 WHOLE SR-ND ISOTOPIC COMPOSITIONS OF THE GRANITOIDS FROM THE NORTHERN YILI BLOCK</t>
    <phoneticPr fontId="30" type="noConversion"/>
  </si>
  <si>
    <t>Sample</t>
    <phoneticPr fontId="32" type="noConversion"/>
  </si>
  <si>
    <t>Rock name</t>
    <phoneticPr fontId="32" type="noConversion"/>
  </si>
  <si>
    <t>Age</t>
    <phoneticPr fontId="33" type="noConversion"/>
  </si>
  <si>
    <t>Rb(ppm)</t>
    <phoneticPr fontId="32" type="noConversion"/>
  </si>
  <si>
    <t>Sr(ppm)</t>
    <phoneticPr fontId="32" type="noConversion"/>
  </si>
  <si>
    <r>
      <t>87</t>
    </r>
    <r>
      <rPr>
        <b/>
        <sz val="9"/>
        <rFont val="Times New Roman"/>
        <family val="1"/>
      </rPr>
      <t>Rb/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32" type="noConversion"/>
  </si>
  <si>
    <r>
      <t>87</t>
    </r>
    <r>
      <rPr>
        <b/>
        <sz val="9"/>
        <rFont val="Times New Roman"/>
        <family val="1"/>
      </rPr>
      <t>Sr/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32" type="noConversion"/>
  </si>
  <si>
    <t>(2σ)</t>
  </si>
  <si>
    <t>Sm(ppm)</t>
    <phoneticPr fontId="32" type="noConversion"/>
  </si>
  <si>
    <t>Nd(ppm)</t>
    <phoneticPr fontId="32" type="noConversion"/>
  </si>
  <si>
    <r>
      <t>147</t>
    </r>
    <r>
      <rPr>
        <b/>
        <sz val="9"/>
        <rFont val="Times New Roman"/>
        <family val="1"/>
      </rPr>
      <t>Sm/</t>
    </r>
    <r>
      <rPr>
        <b/>
        <vertAlign val="superscript"/>
        <sz val="9"/>
        <rFont val="Times New Roman"/>
        <family val="1"/>
      </rPr>
      <t>144</t>
    </r>
    <r>
      <rPr>
        <b/>
        <sz val="9"/>
        <rFont val="Times New Roman"/>
        <family val="1"/>
      </rPr>
      <t>Nd</t>
    </r>
    <phoneticPr fontId="32" type="noConversion"/>
  </si>
  <si>
    <r>
      <t>143</t>
    </r>
    <r>
      <rPr>
        <b/>
        <sz val="9"/>
        <rFont val="Times New Roman"/>
        <family val="1"/>
      </rPr>
      <t>Nd/</t>
    </r>
    <r>
      <rPr>
        <b/>
        <vertAlign val="superscript"/>
        <sz val="9"/>
        <rFont val="Times New Roman"/>
        <family val="1"/>
      </rPr>
      <t>144</t>
    </r>
    <r>
      <rPr>
        <b/>
        <sz val="9"/>
        <rFont val="Times New Roman"/>
        <family val="1"/>
      </rPr>
      <t>Nd</t>
    </r>
    <phoneticPr fontId="32" type="noConversion"/>
  </si>
  <si>
    <r>
      <t>I</t>
    </r>
    <r>
      <rPr>
        <b/>
        <vertAlign val="subscript"/>
        <sz val="9"/>
        <rFont val="Times New Roman"/>
        <family val="1"/>
      </rPr>
      <t>Nd</t>
    </r>
    <r>
      <rPr>
        <b/>
        <sz val="9"/>
        <rFont val="Times New Roman"/>
        <family val="1"/>
      </rPr>
      <t>(t)</t>
    </r>
    <phoneticPr fontId="32" type="noConversion"/>
  </si>
  <si>
    <r>
      <t>I</t>
    </r>
    <r>
      <rPr>
        <b/>
        <vertAlign val="subscript"/>
        <sz val="9"/>
        <rFont val="Times New Roman"/>
        <family val="1"/>
      </rPr>
      <t>sr</t>
    </r>
    <r>
      <rPr>
        <b/>
        <sz val="9"/>
        <rFont val="Times New Roman"/>
        <family val="1"/>
      </rPr>
      <t>(t)</t>
    </r>
    <phoneticPr fontId="32" type="noConversion"/>
  </si>
  <si>
    <r>
      <t>ε</t>
    </r>
    <r>
      <rPr>
        <b/>
        <vertAlign val="subscript"/>
        <sz val="9"/>
        <rFont val="Times New Roman"/>
        <family val="1"/>
      </rPr>
      <t>Nd</t>
    </r>
    <r>
      <rPr>
        <b/>
        <sz val="9"/>
        <rFont val="Times New Roman"/>
        <family val="1"/>
      </rPr>
      <t>(t)</t>
    </r>
    <phoneticPr fontId="32" type="noConversion"/>
  </si>
  <si>
    <r>
      <t>T</t>
    </r>
    <r>
      <rPr>
        <b/>
        <vertAlign val="subscript"/>
        <sz val="9"/>
        <rFont val="Times New Roman"/>
        <family val="1"/>
      </rPr>
      <t>DM</t>
    </r>
    <r>
      <rPr>
        <b/>
        <sz val="9"/>
        <rFont val="Times New Roman"/>
        <family val="1"/>
      </rPr>
      <t>(Ma)</t>
    </r>
    <phoneticPr fontId="32" type="noConversion"/>
  </si>
  <si>
    <r>
      <t>T</t>
    </r>
    <r>
      <rPr>
        <b/>
        <vertAlign val="subscript"/>
        <sz val="9"/>
        <rFont val="Times New Roman"/>
        <family val="1"/>
      </rPr>
      <t>2DM</t>
    </r>
    <r>
      <rPr>
        <b/>
        <sz val="9"/>
        <rFont val="Times New Roman"/>
        <family val="1"/>
      </rPr>
      <t>(Ma)</t>
    </r>
    <phoneticPr fontId="32" type="noConversion"/>
  </si>
  <si>
    <r>
      <t>f</t>
    </r>
    <r>
      <rPr>
        <b/>
        <vertAlign val="subscript"/>
        <sz val="9"/>
        <rFont val="Times New Roman"/>
        <family val="1"/>
      </rPr>
      <t>Sm/Nd</t>
    </r>
    <phoneticPr fontId="32" type="noConversion"/>
  </si>
  <si>
    <t>Granodiorite</t>
    <phoneticPr fontId="3" type="noConversion"/>
  </si>
  <si>
    <t>MME</t>
  </si>
  <si>
    <r>
      <t xml:space="preserve"> 1) 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=(1/λ)ln{1+[(</t>
    </r>
    <r>
      <rPr>
        <vertAlign val="superscript"/>
        <sz val="11"/>
        <rFont val="Times New Roman"/>
        <family val="1"/>
      </rPr>
      <t>143</t>
    </r>
    <r>
      <rPr>
        <sz val="11"/>
        <rFont val="Times New Roman"/>
        <family val="1"/>
      </rPr>
      <t>Nd/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−(</t>
    </r>
    <r>
      <rPr>
        <vertAlign val="superscript"/>
        <sz val="11"/>
        <rFont val="Times New Roman"/>
        <family val="1"/>
      </rPr>
      <t>143</t>
    </r>
    <r>
      <rPr>
        <sz val="11"/>
        <rFont val="Times New Roman"/>
        <family val="1"/>
      </rPr>
      <t>Nd/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−((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- 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]}, 2) T</t>
    </r>
    <r>
      <rPr>
        <vertAlign val="subscript"/>
        <sz val="11"/>
        <rFont val="Times New Roman"/>
        <family val="1"/>
      </rPr>
      <t>2DM</t>
    </r>
    <r>
      <rPr>
        <sz val="11"/>
        <rFont val="Times New Roman"/>
        <family val="1"/>
      </rPr>
      <t>=(1/λ)ln{1+[(</t>
    </r>
    <r>
      <rPr>
        <vertAlign val="superscript"/>
        <sz val="11"/>
        <rFont val="Times New Roman"/>
        <family val="1"/>
      </rPr>
      <t>143</t>
    </r>
    <r>
      <rPr>
        <sz val="11"/>
        <rFont val="Times New Roman"/>
        <family val="1"/>
      </rPr>
      <t>Nd/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−(</t>
    </r>
    <r>
      <rPr>
        <vertAlign val="superscript"/>
        <sz val="11"/>
        <rFont val="Times New Roman"/>
        <family val="1"/>
      </rPr>
      <t>143</t>
    </r>
    <r>
      <rPr>
        <sz val="11"/>
        <rFont val="Times New Roman"/>
        <family val="1"/>
      </rPr>
      <t>Nd/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−((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-
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C</t>
    </r>
    <r>
      <rPr>
        <sz val="11"/>
        <rFont val="Times New Roman"/>
        <family val="1"/>
      </rPr>
      <t xml:space="preserve"> (eλt−1)]/[(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C</t>
    </r>
    <r>
      <rPr>
        <sz val="11"/>
        <rFont val="Times New Roman"/>
        <family val="1"/>
      </rPr>
      <t>−(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]}, 3) λ=6.54×10</t>
    </r>
    <r>
      <rPr>
        <vertAlign val="superscript"/>
        <sz val="11"/>
        <rFont val="Times New Roman"/>
        <family val="1"/>
      </rPr>
      <t>−6</t>
    </r>
    <r>
      <rPr>
        <sz val="11"/>
        <rFont val="Times New Roman"/>
        <family val="1"/>
      </rPr>
      <t>, 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Nd)c=0.118, 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=0.21357, (</t>
    </r>
    <r>
      <rPr>
        <vertAlign val="superscript"/>
        <sz val="11"/>
        <rFont val="Times New Roman"/>
        <family val="1"/>
      </rPr>
      <t>143</t>
    </r>
    <r>
      <rPr>
        <sz val="11"/>
        <rFont val="Times New Roman"/>
        <family val="1"/>
      </rPr>
      <t xml:space="preserve">Nd/
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>=0.513151, (</t>
    </r>
    <r>
      <rPr>
        <vertAlign val="superscript"/>
        <sz val="11"/>
        <rFont val="Times New Roman"/>
        <family val="1"/>
      </rPr>
      <t>147</t>
    </r>
    <r>
      <rPr>
        <sz val="11"/>
        <rFont val="Times New Roman"/>
        <family val="1"/>
      </rPr>
      <t>Sm/</t>
    </r>
    <r>
      <rPr>
        <vertAlign val="superscript"/>
        <sz val="11"/>
        <rFont val="Times New Roman"/>
        <family val="1"/>
      </rPr>
      <t>144</t>
    </r>
    <r>
      <rPr>
        <sz val="11"/>
        <rFont val="Times New Roman"/>
        <family val="1"/>
      </rPr>
      <t>Nd)</t>
    </r>
    <r>
      <rPr>
        <vertAlign val="subscript"/>
        <sz val="11"/>
        <rFont val="Times New Roman"/>
        <family val="1"/>
      </rPr>
      <t>CHUR</t>
    </r>
    <r>
      <rPr>
        <sz val="11"/>
        <rFont val="Times New Roman"/>
        <family val="1"/>
      </rPr>
      <t xml:space="preserve">=0.1967. </t>
    </r>
    <phoneticPr fontId="3" type="noConversion"/>
  </si>
  <si>
    <t>TABLE DR6 ZIRCON TRACE ELEMENTAL CONTENTS OF THE MAGMATIC ROCKS FROM THE NORTHERN YILI BLOCK</t>
    <phoneticPr fontId="3" type="noConversion"/>
  </si>
  <si>
    <t>Si</t>
  </si>
  <si>
    <t>Eu</t>
  </si>
  <si>
    <t>(Yb/La)N</t>
  </si>
  <si>
    <t>T(C)-Zr(Miller et al., 2003)</t>
  </si>
  <si>
    <t>T(C)-Ti</t>
  </si>
  <si>
    <t>Ce4+/Ce3+</t>
  </si>
  <si>
    <t>Eu/Eu*</t>
  </si>
  <si>
    <t>logfO2_[T(C)-Zr]</t>
  </si>
  <si>
    <r>
      <rPr>
        <sz val="8"/>
        <color theme="1"/>
        <rFont val="宋体"/>
        <family val="2"/>
      </rPr>
      <t>△</t>
    </r>
    <r>
      <rPr>
        <sz val="8"/>
        <color theme="1"/>
        <rFont val="Times New Roman"/>
        <family val="1"/>
      </rPr>
      <t>FMQ_[T(C)-Zr]</t>
    </r>
  </si>
  <si>
    <t>Th melt</t>
  </si>
  <si>
    <t>Y melt</t>
  </si>
  <si>
    <t>Th/Y</t>
  </si>
  <si>
    <t>Table DR7 Representative electron probe analyses of plagioclase and amphibole from the Kexiaxi MMEs and granodiorites</t>
    <phoneticPr fontId="3" type="noConversion"/>
  </si>
  <si>
    <t>Sample</t>
    <phoneticPr fontId="3" type="noConversion"/>
  </si>
  <si>
    <t xml:space="preserve">   SiO2  </t>
  </si>
  <si>
    <t xml:space="preserve">   TiO2  </t>
  </si>
  <si>
    <t xml:space="preserve">   Al2O3 </t>
  </si>
  <si>
    <t xml:space="preserve">   Cr2O3 </t>
  </si>
  <si>
    <t>Fe2O3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</si>
  <si>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</si>
  <si>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</si>
  <si>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</si>
  <si>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</si>
  <si>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</si>
  <si>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</si>
  <si>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Total  </t>
  </si>
  <si>
    <t>Oxygens</t>
  </si>
  <si>
    <t xml:space="preserve">      Na </t>
  </si>
  <si>
    <t xml:space="preserve">      Si </t>
  </si>
  <si>
    <t xml:space="preserve">      Al </t>
  </si>
  <si>
    <t xml:space="preserve">      Mg </t>
  </si>
  <si>
    <t xml:space="preserve">      K  </t>
  </si>
  <si>
    <t xml:space="preserve">      Mn </t>
  </si>
  <si>
    <t xml:space="preserve">      Cr </t>
  </si>
  <si>
    <t xml:space="preserve">      Ca </t>
  </si>
  <si>
    <t xml:space="preserve">      Fe </t>
  </si>
  <si>
    <t xml:space="preserve">      Ti </t>
  </si>
  <si>
    <t>An</t>
    <phoneticPr fontId="3" type="noConversion"/>
  </si>
  <si>
    <t>Ab</t>
    <phoneticPr fontId="3" type="noConversion"/>
  </si>
  <si>
    <t>Or</t>
    <phoneticPr fontId="3" type="noConversion"/>
  </si>
  <si>
    <t>Pl (MMEs)</t>
    <phoneticPr fontId="3" type="noConversion"/>
  </si>
  <si>
    <t xml:space="preserve">C15YN18-1-01 </t>
  </si>
  <si>
    <t xml:space="preserve">C15YN18-1-02 </t>
  </si>
  <si>
    <t xml:space="preserve">C15YN18-1-03 </t>
  </si>
  <si>
    <t xml:space="preserve">C15YN18-1-04 </t>
  </si>
  <si>
    <t xml:space="preserve">C15YN18-1-05 </t>
  </si>
  <si>
    <t xml:space="preserve">C15YN18-1-06 </t>
  </si>
  <si>
    <t xml:space="preserve">C15YN18-1-07 </t>
  </si>
  <si>
    <t xml:space="preserve">C15YN18-1-08 </t>
  </si>
  <si>
    <t xml:space="preserve">C15YN18-1-09 </t>
  </si>
  <si>
    <t xml:space="preserve">C15YN18-1-10 </t>
  </si>
  <si>
    <t xml:space="preserve">C15YN18-1-11 </t>
  </si>
  <si>
    <t xml:space="preserve">C15YN18-1-12 </t>
  </si>
  <si>
    <t xml:space="preserve">C15YN18-1-13 </t>
  </si>
  <si>
    <t xml:space="preserve">C15YN18-1-14 </t>
  </si>
  <si>
    <t xml:space="preserve">C15YN18-1-15 </t>
  </si>
  <si>
    <t xml:space="preserve">C15YN18-1-16 </t>
  </si>
  <si>
    <t xml:space="preserve">C15YN18-1-17 </t>
  </si>
  <si>
    <t xml:space="preserve">C15YN18-1-18 </t>
  </si>
  <si>
    <t xml:space="preserve">C15YN18-1-19 </t>
  </si>
  <si>
    <t xml:space="preserve">C15YN18-1-20 </t>
  </si>
  <si>
    <t xml:space="preserve">C15YN18-1-21 </t>
  </si>
  <si>
    <t xml:space="preserve">C15YN18-1-22 </t>
  </si>
  <si>
    <t xml:space="preserve">C15YN18-1-23 </t>
  </si>
  <si>
    <t xml:space="preserve">C15YN18-1-24 </t>
  </si>
  <si>
    <t xml:space="preserve">C15YN18-1-25 </t>
  </si>
  <si>
    <t xml:space="preserve">C15YN18-1-26 </t>
  </si>
  <si>
    <t xml:space="preserve">C15YN18-1-27 </t>
  </si>
  <si>
    <t xml:space="preserve">C15YN18-1-28 </t>
  </si>
  <si>
    <t xml:space="preserve">C15YN18-1-29 </t>
  </si>
  <si>
    <t xml:space="preserve">C15YN18-1-30 </t>
  </si>
  <si>
    <t xml:space="preserve">C15YN18-1-31 </t>
  </si>
  <si>
    <t xml:space="preserve">C15YN18-1-32 </t>
  </si>
  <si>
    <t xml:space="preserve">C15YN18-1-33 </t>
  </si>
  <si>
    <t xml:space="preserve">C15YN18-1-34 </t>
  </si>
  <si>
    <t xml:space="preserve">C15YN18-1-35 </t>
  </si>
  <si>
    <t>FeO</t>
  </si>
  <si>
    <t>Totals</t>
  </si>
  <si>
    <t>Al</t>
  </si>
  <si>
    <t>Fe3</t>
  </si>
  <si>
    <t>Fe2</t>
  </si>
  <si>
    <t>Mn</t>
  </si>
  <si>
    <t>Mg</t>
  </si>
  <si>
    <t>Ca</t>
  </si>
  <si>
    <t>Na</t>
  </si>
  <si>
    <t>Mg/(Mg+Fe2+)</t>
    <phoneticPr fontId="30" type="noConversion"/>
  </si>
  <si>
    <t>Amph (host)</t>
    <phoneticPr fontId="3" type="noConversion"/>
  </si>
  <si>
    <t>C15YN23-1-1</t>
    <phoneticPr fontId="30" type="noConversion"/>
  </si>
  <si>
    <t>C15YN23-1-2</t>
  </si>
  <si>
    <t>C15YN23-1-3</t>
  </si>
  <si>
    <t>C15YN23-2-1</t>
  </si>
  <si>
    <t>C15YN23-3-1</t>
  </si>
  <si>
    <t>C15YN23-3-2</t>
  </si>
  <si>
    <t>C15YN23-3-3</t>
  </si>
  <si>
    <t>C15YN23-3-4</t>
  </si>
  <si>
    <t>C15YN23-3-5</t>
  </si>
  <si>
    <t>C15YN23-3-6</t>
  </si>
  <si>
    <t>C15YN23-3-7</t>
  </si>
  <si>
    <t>C15YN23-4-1</t>
    <phoneticPr fontId="30" type="noConversion"/>
  </si>
  <si>
    <t>C15YN23-4-2</t>
  </si>
  <si>
    <t>C15YN23-5-1</t>
  </si>
  <si>
    <t>C15YN23-5-2</t>
  </si>
  <si>
    <t>C15YN23-5-3</t>
  </si>
  <si>
    <t>C15YN23-6-1</t>
  </si>
  <si>
    <t>C15YN23-6-3</t>
  </si>
  <si>
    <t>C15YN23-7-1</t>
  </si>
  <si>
    <t>C15YN23-7-2</t>
  </si>
  <si>
    <t>C15YN23-7-3</t>
  </si>
  <si>
    <t>C15YN23-9-1</t>
  </si>
  <si>
    <t>C15YN23-9-2</t>
  </si>
  <si>
    <t>C15YN29-1-1</t>
    <phoneticPr fontId="30" type="noConversion"/>
  </si>
  <si>
    <t>C15YN29-1-2</t>
  </si>
  <si>
    <t>C15YN29-1-3</t>
  </si>
  <si>
    <t>C15YN29-1-4</t>
  </si>
  <si>
    <t>C15YN29-1-6</t>
  </si>
  <si>
    <t>C15YN29-1-7</t>
  </si>
  <si>
    <t>C15YN29-1-8</t>
  </si>
  <si>
    <t>C15YN29-2-1</t>
  </si>
  <si>
    <t>C15YN29-2-2</t>
  </si>
  <si>
    <t>C15YN29-2-3</t>
  </si>
  <si>
    <t>C15YN29-2-4</t>
  </si>
  <si>
    <t>C15YN29-2-5</t>
  </si>
  <si>
    <t>C15YN29-3-1</t>
  </si>
  <si>
    <t>C15YN29-3-2</t>
  </si>
  <si>
    <t>C15YN29-3-3</t>
  </si>
  <si>
    <t>C15YN29-3-4</t>
  </si>
  <si>
    <t>C15YN29-5-1</t>
  </si>
  <si>
    <t>C15YN29-5-2</t>
  </si>
  <si>
    <t>C15YN29-5-3</t>
  </si>
  <si>
    <t>C15YN29-6-1</t>
  </si>
  <si>
    <t>C15YN29-6-2</t>
  </si>
  <si>
    <t>C15YN29-6-3</t>
  </si>
  <si>
    <t>C15YN29-8-1</t>
  </si>
  <si>
    <t>C15YN29-8-2</t>
  </si>
  <si>
    <t>C15YN29-10-1</t>
  </si>
  <si>
    <t>C15YN29-10-2</t>
  </si>
  <si>
    <t>C15YN29-8-3</t>
  </si>
  <si>
    <t>C15YN29-8-3-1</t>
  </si>
  <si>
    <t>C15YN21-1-1</t>
    <phoneticPr fontId="30" type="noConversion"/>
  </si>
  <si>
    <t>C15YN21-1-2</t>
  </si>
  <si>
    <t>C15YN21-1-1</t>
  </si>
  <si>
    <t>C15YN21-1-4</t>
  </si>
  <si>
    <t>C15YN21-1-5</t>
  </si>
  <si>
    <t>C15YN21-1-6</t>
  </si>
  <si>
    <t>C15YN21-1-7</t>
  </si>
  <si>
    <t>C15YN21-3-1</t>
  </si>
  <si>
    <t>C15YN21-3-2</t>
  </si>
  <si>
    <t>C15YN21-3-3</t>
  </si>
  <si>
    <t>C15YN21-5-1</t>
  </si>
  <si>
    <t>C15YN21-5-2</t>
  </si>
  <si>
    <t>C15YN21-5-3</t>
  </si>
  <si>
    <t>C15YN21-5-4</t>
  </si>
  <si>
    <t>C15YN21-6-1</t>
  </si>
  <si>
    <t>C15YN21-6-2</t>
  </si>
  <si>
    <t>C15YN21-6-3</t>
  </si>
  <si>
    <t>C15YN21-6-4</t>
  </si>
  <si>
    <t>C15YN21-7-1</t>
    <phoneticPr fontId="30" type="noConversion"/>
  </si>
  <si>
    <t>C15YN21-7-2</t>
  </si>
  <si>
    <t>C15YN21-7-3</t>
  </si>
  <si>
    <t>C15YN21-8-1</t>
  </si>
  <si>
    <t>C15YN21-8-2</t>
  </si>
  <si>
    <t>C15YN21-8-3</t>
  </si>
  <si>
    <t>C15YN21-8-4</t>
  </si>
  <si>
    <t>C15YN21-9-1</t>
  </si>
  <si>
    <t>C15YN21-9-2</t>
  </si>
  <si>
    <t>C15YN21-9-3</t>
  </si>
  <si>
    <t>C15YN21-10-1</t>
  </si>
  <si>
    <t>C15YN21-10-2</t>
  </si>
  <si>
    <t>C15YN21-10-3</t>
  </si>
  <si>
    <t>C15YN08-1-1</t>
    <phoneticPr fontId="30" type="noConversion"/>
  </si>
  <si>
    <t>C15YN08-1-2</t>
  </si>
  <si>
    <t>C15YN08-1-3</t>
  </si>
  <si>
    <t>C15YN08-1-4</t>
  </si>
  <si>
    <t>C15YN08-1-5</t>
  </si>
  <si>
    <t>C15YN08-1-6</t>
  </si>
  <si>
    <t>C15YN08-2-1</t>
  </si>
  <si>
    <t>C15YN08-2-2</t>
  </si>
  <si>
    <t>C15YN08-5-1</t>
  </si>
  <si>
    <t>C15YN08-5-2</t>
  </si>
  <si>
    <t>C15YN08-5-3</t>
  </si>
  <si>
    <t>C15YN08-6-1</t>
  </si>
  <si>
    <t>C15YN08-8-1</t>
  </si>
  <si>
    <t>C15YN08-8-2</t>
  </si>
  <si>
    <t>C15YN08-8-3</t>
  </si>
  <si>
    <t>C15YN08-8-4</t>
  </si>
  <si>
    <t>C15YN08-8-5</t>
  </si>
  <si>
    <t>C15YN08-8-6</t>
  </si>
  <si>
    <t xml:space="preserve">Comment  </t>
  </si>
  <si>
    <t xml:space="preserve">      Ni </t>
  </si>
  <si>
    <t>Amph (MMEs)</t>
    <phoneticPr fontId="3" type="noConversion"/>
  </si>
  <si>
    <t xml:space="preserve">C15YN16-1-38 </t>
  </si>
  <si>
    <t xml:space="preserve">C15YN16-1-39 </t>
  </si>
  <si>
    <t xml:space="preserve">C15YN16-1-40 </t>
  </si>
  <si>
    <t xml:space="preserve">C15YN16-1-41 </t>
  </si>
  <si>
    <t xml:space="preserve">C15YN16-1-42 </t>
  </si>
  <si>
    <t xml:space="preserve">C15YN16-1-43a </t>
  </si>
  <si>
    <t xml:space="preserve">C15YN16-1-44 </t>
  </si>
  <si>
    <t xml:space="preserve">C15YN16-1-45 </t>
  </si>
  <si>
    <t xml:space="preserve">C15YN16-1-46 </t>
  </si>
  <si>
    <t xml:space="preserve">C15YN16-1-47 </t>
  </si>
  <si>
    <t xml:space="preserve">C15YN16-1-48 </t>
  </si>
  <si>
    <t xml:space="preserve">C15YN16-1-49 </t>
  </si>
  <si>
    <t xml:space="preserve">C15YN16-1-50 </t>
  </si>
  <si>
    <t xml:space="preserve">C15YN16-1-01 </t>
  </si>
  <si>
    <t xml:space="preserve">C15YN16-1-02 </t>
  </si>
  <si>
    <t xml:space="preserve">C15YN16-1-03 </t>
  </si>
  <si>
    <t xml:space="preserve">C15YN16-1-04 </t>
  </si>
  <si>
    <t xml:space="preserve">C15YN16-1-05 </t>
  </si>
  <si>
    <t xml:space="preserve">C15YN16-1-06 </t>
  </si>
  <si>
    <t xml:space="preserve">C15YN16-1-07 </t>
  </si>
  <si>
    <t xml:space="preserve">C15YN16-1-08 </t>
  </si>
  <si>
    <t xml:space="preserve">C15YN16-1-23 </t>
  </si>
  <si>
    <t xml:space="preserve">C15YN16-1-09 </t>
  </si>
  <si>
    <t xml:space="preserve">C15YN16-1-10 </t>
  </si>
  <si>
    <t xml:space="preserve">C15YN16-1-11a </t>
  </si>
  <si>
    <t xml:space="preserve">C15YN16-1-12 </t>
  </si>
  <si>
    <t xml:space="preserve">C15YN16-1-13 </t>
  </si>
  <si>
    <t xml:space="preserve">C15YN16-1-14 </t>
  </si>
  <si>
    <t xml:space="preserve">C15YN16-1-15 </t>
  </si>
  <si>
    <t xml:space="preserve">C15YN16-1-16 </t>
  </si>
  <si>
    <t xml:space="preserve">C15YN16-1-17 </t>
  </si>
  <si>
    <t xml:space="preserve">C15YN16-1-18 </t>
  </si>
  <si>
    <t xml:space="preserve">C15YN16-1-19 </t>
  </si>
  <si>
    <t xml:space="preserve">C15YN16-1-20 </t>
  </si>
  <si>
    <t xml:space="preserve">C15YN16-1-21 </t>
  </si>
  <si>
    <t xml:space="preserve">C15YN16-1-22 </t>
  </si>
  <si>
    <t xml:space="preserve">C15YN16-1-30 </t>
  </si>
  <si>
    <t xml:space="preserve">C15YN16-1-33 </t>
  </si>
  <si>
    <t xml:space="preserve">C15YN16-1-34 </t>
  </si>
  <si>
    <t xml:space="preserve">C15YN16-1-35 </t>
  </si>
  <si>
    <t xml:space="preserve">C15YN16-1-51 </t>
  </si>
  <si>
    <t xml:space="preserve">C15YN16-1-54 </t>
  </si>
  <si>
    <t>Location</t>
    <phoneticPr fontId="3" type="noConversion"/>
  </si>
  <si>
    <t>Sample Name</t>
    <phoneticPr fontId="32" type="noConversion"/>
  </si>
  <si>
    <r>
      <t>87</t>
    </r>
    <r>
      <rPr>
        <b/>
        <sz val="10"/>
        <rFont val="Times New Roman"/>
        <family val="1"/>
      </rPr>
      <t>Rb/</t>
    </r>
    <r>
      <rPr>
        <b/>
        <vertAlign val="superscript"/>
        <sz val="10"/>
        <rFont val="Times New Roman"/>
        <family val="1"/>
      </rPr>
      <t>86</t>
    </r>
    <r>
      <rPr>
        <b/>
        <sz val="10"/>
        <rFont val="Times New Roman"/>
        <family val="1"/>
      </rPr>
      <t>Sr</t>
    </r>
    <phoneticPr fontId="32" type="noConversion"/>
  </si>
  <si>
    <r>
      <t>87</t>
    </r>
    <r>
      <rPr>
        <b/>
        <sz val="10"/>
        <rFont val="Times New Roman"/>
        <family val="1"/>
      </rPr>
      <t>Sr/</t>
    </r>
    <r>
      <rPr>
        <b/>
        <vertAlign val="superscript"/>
        <sz val="10"/>
        <rFont val="Times New Roman"/>
        <family val="1"/>
      </rPr>
      <t>86</t>
    </r>
    <r>
      <rPr>
        <b/>
        <sz val="10"/>
        <rFont val="Times New Roman"/>
        <family val="1"/>
      </rPr>
      <t>Sr</t>
    </r>
    <phoneticPr fontId="32" type="noConversion"/>
  </si>
  <si>
    <r>
      <t>147</t>
    </r>
    <r>
      <rPr>
        <b/>
        <sz val="10"/>
        <rFont val="Times New Roman"/>
        <family val="1"/>
      </rPr>
      <t>Sm/</t>
    </r>
    <r>
      <rPr>
        <b/>
        <vertAlign val="superscript"/>
        <sz val="10"/>
        <rFont val="Times New Roman"/>
        <family val="1"/>
      </rPr>
      <t>144</t>
    </r>
    <r>
      <rPr>
        <b/>
        <sz val="10"/>
        <rFont val="Times New Roman"/>
        <family val="1"/>
      </rPr>
      <t>Nd</t>
    </r>
    <phoneticPr fontId="32" type="noConversion"/>
  </si>
  <si>
    <r>
      <t>143</t>
    </r>
    <r>
      <rPr>
        <b/>
        <sz val="10"/>
        <rFont val="Times New Roman"/>
        <family val="1"/>
      </rPr>
      <t>Nd/</t>
    </r>
    <r>
      <rPr>
        <b/>
        <vertAlign val="superscript"/>
        <sz val="10"/>
        <rFont val="Times New Roman"/>
        <family val="1"/>
      </rPr>
      <t>144</t>
    </r>
    <r>
      <rPr>
        <b/>
        <sz val="10"/>
        <rFont val="Times New Roman"/>
        <family val="1"/>
      </rPr>
      <t>Nd</t>
    </r>
    <phoneticPr fontId="32" type="noConversion"/>
  </si>
  <si>
    <r>
      <t>I</t>
    </r>
    <r>
      <rPr>
        <b/>
        <vertAlign val="subscript"/>
        <sz val="10"/>
        <rFont val="Times New Roman"/>
        <family val="1"/>
      </rPr>
      <t>Nd</t>
    </r>
    <r>
      <rPr>
        <b/>
        <sz val="10"/>
        <rFont val="Times New Roman"/>
        <family val="1"/>
      </rPr>
      <t>(t)</t>
    </r>
    <phoneticPr fontId="32" type="noConversion"/>
  </si>
  <si>
    <r>
      <t>I</t>
    </r>
    <r>
      <rPr>
        <b/>
        <vertAlign val="subscript"/>
        <sz val="10"/>
        <rFont val="Times New Roman"/>
        <family val="1"/>
      </rPr>
      <t>sr</t>
    </r>
    <r>
      <rPr>
        <b/>
        <sz val="10"/>
        <rFont val="Times New Roman"/>
        <family val="1"/>
      </rPr>
      <t>(t)</t>
    </r>
    <phoneticPr fontId="32" type="noConversion"/>
  </si>
  <si>
    <r>
      <t>ε</t>
    </r>
    <r>
      <rPr>
        <b/>
        <vertAlign val="subscript"/>
        <sz val="10"/>
        <color theme="1"/>
        <rFont val="Times New Roman"/>
        <family val="1"/>
      </rPr>
      <t>Nd</t>
    </r>
    <r>
      <rPr>
        <b/>
        <sz val="10"/>
        <color theme="1"/>
        <rFont val="Times New Roman"/>
        <family val="1"/>
      </rPr>
      <t>(t)</t>
    </r>
    <phoneticPr fontId="32" type="noConversion"/>
  </si>
  <si>
    <r>
      <t>ε</t>
    </r>
    <r>
      <rPr>
        <b/>
        <vertAlign val="subscript"/>
        <sz val="10"/>
        <color theme="1"/>
        <rFont val="Times New Roman"/>
        <family val="1"/>
      </rPr>
      <t>Hf</t>
    </r>
    <r>
      <rPr>
        <b/>
        <sz val="10"/>
        <color theme="1"/>
        <rFont val="Times New Roman"/>
        <family val="1"/>
      </rPr>
      <t>(t)</t>
    </r>
    <phoneticPr fontId="32" type="noConversion"/>
  </si>
  <si>
    <r>
      <t>T</t>
    </r>
    <r>
      <rPr>
        <b/>
        <vertAlign val="subscript"/>
        <sz val="10"/>
        <rFont val="Times New Roman"/>
        <family val="1"/>
      </rPr>
      <t>DM</t>
    </r>
    <r>
      <rPr>
        <b/>
        <sz val="10"/>
        <rFont val="Times New Roman"/>
        <family val="1"/>
      </rPr>
      <t>(Ma)</t>
    </r>
    <phoneticPr fontId="32" type="noConversion"/>
  </si>
  <si>
    <r>
      <t>T</t>
    </r>
    <r>
      <rPr>
        <b/>
        <vertAlign val="subscript"/>
        <sz val="10"/>
        <rFont val="Times New Roman"/>
        <family val="1"/>
      </rPr>
      <t>2DM</t>
    </r>
    <r>
      <rPr>
        <b/>
        <sz val="10"/>
        <rFont val="Times New Roman"/>
        <family val="1"/>
      </rPr>
      <t>(Ma)</t>
    </r>
    <phoneticPr fontId="32" type="noConversion"/>
  </si>
  <si>
    <r>
      <t>f</t>
    </r>
    <r>
      <rPr>
        <b/>
        <vertAlign val="subscript"/>
        <sz val="10"/>
        <rFont val="Times New Roman"/>
        <family val="1"/>
      </rPr>
      <t>Sm/Nd</t>
    </r>
    <phoneticPr fontId="32" type="noConversion"/>
  </si>
  <si>
    <t>Late Devonian-Early Carboniferous</t>
    <phoneticPr fontId="3" type="noConversion"/>
  </si>
  <si>
    <t>D3-C1 intrusive rocks</t>
    <phoneticPr fontId="3" type="noConversion"/>
  </si>
  <si>
    <t>Wang Xiangsong, in press</t>
    <phoneticPr fontId="3" type="noConversion"/>
  </si>
  <si>
    <t>C14JH24</t>
  </si>
  <si>
    <t>JingHe</t>
    <phoneticPr fontId="3" type="noConversion"/>
  </si>
  <si>
    <t>D3 K-feldspar granite</t>
    <phoneticPr fontId="3" type="noConversion"/>
  </si>
  <si>
    <t>C14JH26</t>
  </si>
  <si>
    <t>C14JH29</t>
  </si>
  <si>
    <t>D3 Granodiorite</t>
  </si>
  <si>
    <t>C14JH31</t>
  </si>
  <si>
    <t>C14JH34</t>
  </si>
  <si>
    <t>D3 Monzonite granite</t>
  </si>
  <si>
    <t>C14JH36</t>
  </si>
  <si>
    <t>Tang Gongjian, 2013</t>
    <phoneticPr fontId="3" type="noConversion"/>
  </si>
  <si>
    <t>06XJ-34</t>
  </si>
  <si>
    <t>Tawuerbieke</t>
    <phoneticPr fontId="3" type="noConversion"/>
  </si>
  <si>
    <t>granitic porphry</t>
    <phoneticPr fontId="3" type="noConversion"/>
  </si>
  <si>
    <t>06XJ-35</t>
  </si>
  <si>
    <t>06XJ-40</t>
    <phoneticPr fontId="3" type="noConversion"/>
  </si>
  <si>
    <t>Tang Gongjian, 2010</t>
    <phoneticPr fontId="3" type="noConversion"/>
  </si>
  <si>
    <t xml:space="preserve">06XJ017        </t>
    <phoneticPr fontId="32" type="noConversion"/>
  </si>
  <si>
    <t>Lamasu</t>
    <phoneticPr fontId="32" type="noConversion"/>
  </si>
  <si>
    <t>granodiorite</t>
  </si>
  <si>
    <t xml:space="preserve">06XJ018        </t>
    <phoneticPr fontId="32" type="noConversion"/>
  </si>
  <si>
    <t xml:space="preserve">06XJ19-2       </t>
    <phoneticPr fontId="32" type="noConversion"/>
  </si>
  <si>
    <t xml:space="preserve">06XJ20         </t>
    <phoneticPr fontId="32" type="noConversion"/>
  </si>
  <si>
    <t xml:space="preserve">06XJ22         </t>
    <phoneticPr fontId="32" type="noConversion"/>
  </si>
  <si>
    <t xml:space="preserve">06XJ23-2       </t>
    <phoneticPr fontId="32" type="noConversion"/>
  </si>
  <si>
    <t>Zhao Xiaobo, 2020</t>
  </si>
  <si>
    <t>KXX17</t>
  </si>
  <si>
    <t>Kexiaxi pluton</t>
    <phoneticPr fontId="32" type="noConversion"/>
  </si>
  <si>
    <t>Gabbro diorite</t>
    <phoneticPr fontId="32" type="noConversion"/>
  </si>
  <si>
    <t>0.512450±6</t>
    <phoneticPr fontId="32" type="noConversion"/>
  </si>
  <si>
    <t>KXX18</t>
  </si>
  <si>
    <t>0.512449±10</t>
    <phoneticPr fontId="32" type="noConversion"/>
  </si>
  <si>
    <t>KXX22</t>
  </si>
  <si>
    <t>0.512473±4</t>
    <phoneticPr fontId="32" type="noConversion"/>
  </si>
  <si>
    <t>KXX58</t>
  </si>
  <si>
    <t>0.512409±6</t>
    <phoneticPr fontId="32" type="noConversion"/>
  </si>
  <si>
    <t>KXX59</t>
  </si>
  <si>
    <t>0.512402±7</t>
    <phoneticPr fontId="32" type="noConversion"/>
  </si>
  <si>
    <t>KXX06</t>
  </si>
  <si>
    <t>0.512523±9</t>
    <phoneticPr fontId="32" type="noConversion"/>
  </si>
  <si>
    <t>KXX07</t>
  </si>
  <si>
    <t>0.512592±5</t>
    <phoneticPr fontId="32" type="noConversion"/>
  </si>
  <si>
    <t>KXX08</t>
  </si>
  <si>
    <t>0.512586±8</t>
    <phoneticPr fontId="32" type="noConversion"/>
  </si>
  <si>
    <t>KXX80</t>
    <phoneticPr fontId="32" type="noConversion"/>
  </si>
  <si>
    <t>0.512431±5</t>
    <phoneticPr fontId="32" type="noConversion"/>
  </si>
  <si>
    <t>KXX12</t>
  </si>
  <si>
    <t>Quartz diorite</t>
    <phoneticPr fontId="32" type="noConversion"/>
  </si>
  <si>
    <t>0.512271±6</t>
    <phoneticPr fontId="32" type="noConversion"/>
  </si>
  <si>
    <t>KXX29</t>
  </si>
  <si>
    <t>0.512255±8</t>
    <phoneticPr fontId="32" type="noConversion"/>
  </si>
  <si>
    <t>KXX30</t>
  </si>
  <si>
    <t>KXX31</t>
  </si>
  <si>
    <t>0.512262±6</t>
    <phoneticPr fontId="32" type="noConversion"/>
  </si>
  <si>
    <t>KXX32</t>
  </si>
  <si>
    <t>0.512243±8</t>
    <phoneticPr fontId="32" type="noConversion"/>
  </si>
  <si>
    <t>KXX01</t>
  </si>
  <si>
    <t>Granodiorite</t>
    <phoneticPr fontId="32" type="noConversion"/>
  </si>
  <si>
    <t>0.512253±7</t>
    <phoneticPr fontId="32" type="noConversion"/>
  </si>
  <si>
    <t>KXX02</t>
  </si>
  <si>
    <t>0.512267±7</t>
    <phoneticPr fontId="32" type="noConversion"/>
  </si>
  <si>
    <t>KXX34</t>
  </si>
  <si>
    <t>0.512286±7</t>
    <phoneticPr fontId="32" type="noConversion"/>
  </si>
  <si>
    <t>KXX35</t>
  </si>
  <si>
    <t>0.512338±7</t>
    <phoneticPr fontId="32" type="noConversion"/>
  </si>
  <si>
    <t>KXX37</t>
  </si>
  <si>
    <t>0.512303±8</t>
    <phoneticPr fontId="32" type="noConversion"/>
  </si>
  <si>
    <t>KXX15</t>
  </si>
  <si>
    <t>Diorite porphyry</t>
    <phoneticPr fontId="32" type="noConversion"/>
  </si>
  <si>
    <t>0.512736±13</t>
    <phoneticPr fontId="32" type="noConversion"/>
  </si>
  <si>
    <t>KXX21</t>
  </si>
  <si>
    <t>0.512699±6</t>
    <phoneticPr fontId="32" type="noConversion"/>
  </si>
  <si>
    <t>KXX25</t>
  </si>
  <si>
    <t>0.512746±5</t>
    <phoneticPr fontId="32" type="noConversion"/>
  </si>
  <si>
    <t>KXX55</t>
  </si>
  <si>
    <t>0.512704±7</t>
    <phoneticPr fontId="32" type="noConversion"/>
  </si>
  <si>
    <t>D3-C1 volcanic rocks</t>
    <phoneticPr fontId="3" type="noConversion"/>
  </si>
  <si>
    <t>Zhu Yongfeng, 2009</t>
    <phoneticPr fontId="3" type="noConversion"/>
  </si>
  <si>
    <t>TS30</t>
  </si>
  <si>
    <t>Tekes</t>
  </si>
  <si>
    <t>BA</t>
  </si>
  <si>
    <t>TS037</t>
  </si>
  <si>
    <t>trachyte</t>
  </si>
  <si>
    <t>TS039</t>
  </si>
  <si>
    <t>TA</t>
  </si>
  <si>
    <t>TS040</t>
  </si>
  <si>
    <t>TS041</t>
  </si>
  <si>
    <t>TS031</t>
  </si>
  <si>
    <t>DHL</t>
  </si>
  <si>
    <t xml:space="preserve">basalt </t>
  </si>
  <si>
    <t>TS032</t>
  </si>
  <si>
    <t>TS033</t>
  </si>
  <si>
    <t>basalt</t>
  </si>
  <si>
    <t>TS034</t>
  </si>
  <si>
    <t>TS035</t>
  </si>
  <si>
    <t>TS076</t>
  </si>
  <si>
    <t xml:space="preserve">Xinyuan </t>
  </si>
  <si>
    <t>TS082</t>
  </si>
  <si>
    <t>TS088b</t>
  </si>
  <si>
    <t>TS096</t>
  </si>
  <si>
    <t>Xinyuan</t>
  </si>
  <si>
    <t>TS097</t>
  </si>
  <si>
    <t>TS99</t>
  </si>
  <si>
    <t>TS107</t>
  </si>
  <si>
    <t>BTA</t>
  </si>
  <si>
    <t>06XJ-30</t>
    <phoneticPr fontId="3" type="noConversion"/>
  </si>
  <si>
    <t>Andsite</t>
    <phoneticPr fontId="3" type="noConversion"/>
  </si>
  <si>
    <t>06XJ-31</t>
  </si>
  <si>
    <t>06XJ-32</t>
  </si>
  <si>
    <t>Zhao Xiaobo, 2020</t>
    <phoneticPr fontId="3" type="noConversion"/>
  </si>
  <si>
    <t>TWE-1</t>
    <phoneticPr fontId="32" type="noConversion"/>
  </si>
  <si>
    <t>Axi-Tawuerbieke</t>
    <phoneticPr fontId="3" type="noConversion"/>
  </si>
  <si>
    <t>Andesite</t>
    <phoneticPr fontId="32" type="noConversion"/>
  </si>
  <si>
    <t>0.512471±7</t>
    <phoneticPr fontId="32" type="noConversion"/>
  </si>
  <si>
    <t>TWE-2</t>
  </si>
  <si>
    <t>Andeiste</t>
    <phoneticPr fontId="32" type="noConversion"/>
  </si>
  <si>
    <t>0.512505±6</t>
    <phoneticPr fontId="32" type="noConversion"/>
  </si>
  <si>
    <t>TWE-3</t>
  </si>
  <si>
    <t>0.512508±7</t>
    <phoneticPr fontId="32" type="noConversion"/>
  </si>
  <si>
    <t>TWE-4</t>
  </si>
  <si>
    <t>Basaltic andesite</t>
    <phoneticPr fontId="32" type="noConversion"/>
  </si>
  <si>
    <t>0.512462±17</t>
    <phoneticPr fontId="32" type="noConversion"/>
  </si>
  <si>
    <t>TWE-5</t>
  </si>
  <si>
    <t>0.512620±36</t>
    <phoneticPr fontId="32" type="noConversion"/>
  </si>
  <si>
    <t>TWE-6</t>
  </si>
  <si>
    <t>0.512473±12</t>
    <phoneticPr fontId="32" type="noConversion"/>
  </si>
  <si>
    <t>TWE-7</t>
  </si>
  <si>
    <t>0.512474±9</t>
    <phoneticPr fontId="32" type="noConversion"/>
  </si>
  <si>
    <t>AX-1</t>
    <phoneticPr fontId="32" type="noConversion"/>
  </si>
  <si>
    <t>0.512462±10</t>
    <phoneticPr fontId="32" type="noConversion"/>
  </si>
  <si>
    <t>AX-2</t>
  </si>
  <si>
    <t>0.512496±12</t>
    <phoneticPr fontId="32" type="noConversion"/>
  </si>
  <si>
    <t>AX-3</t>
  </si>
  <si>
    <t>0.512438±7</t>
    <phoneticPr fontId="32" type="noConversion"/>
  </si>
  <si>
    <t>AX-4</t>
  </si>
  <si>
    <t>0.512421±7</t>
    <phoneticPr fontId="32" type="noConversion"/>
  </si>
  <si>
    <t>AX-5</t>
  </si>
  <si>
    <t>0.512480±8</t>
    <phoneticPr fontId="32" type="noConversion"/>
  </si>
  <si>
    <t>T10</t>
  </si>
  <si>
    <t>Porphyritic granite</t>
    <phoneticPr fontId="32" type="noConversion"/>
  </si>
  <si>
    <t>0.512380±7</t>
    <phoneticPr fontId="32" type="noConversion"/>
  </si>
  <si>
    <t>T11</t>
  </si>
  <si>
    <t>0.512394±11</t>
    <phoneticPr fontId="32" type="noConversion"/>
  </si>
  <si>
    <t>T12</t>
  </si>
  <si>
    <t>0.512369±7</t>
    <phoneticPr fontId="32" type="noConversion"/>
  </si>
  <si>
    <t>T13</t>
  </si>
  <si>
    <t>0.512351±10</t>
    <phoneticPr fontId="32" type="noConversion"/>
  </si>
  <si>
    <t>T14</t>
  </si>
  <si>
    <t>0.512416±18</t>
    <phoneticPr fontId="32" type="noConversion"/>
  </si>
  <si>
    <t>T15</t>
  </si>
  <si>
    <t>0.512370±9</t>
    <phoneticPr fontId="32" type="noConversion"/>
  </si>
  <si>
    <t>Late Carboniferous</t>
    <phoneticPr fontId="3" type="noConversion"/>
  </si>
  <si>
    <t>C2 intrusive rocks</t>
    <phoneticPr fontId="3" type="noConversion"/>
  </si>
  <si>
    <t>C14JH02</t>
  </si>
  <si>
    <t>C2 Monzonite granite</t>
  </si>
  <si>
    <t>C14JH04</t>
  </si>
  <si>
    <t>C14JH14</t>
  </si>
  <si>
    <t>C2 K-feldspar granite</t>
  </si>
  <si>
    <t>C14JH16</t>
  </si>
  <si>
    <t>Zhangdongyang, 2012</t>
    <phoneticPr fontId="3" type="noConversion"/>
  </si>
  <si>
    <t>KKS-15</t>
  </si>
  <si>
    <t>Kekesai</t>
    <phoneticPr fontId="3" type="noConversion"/>
  </si>
  <si>
    <t>Monzogranite</t>
  </si>
  <si>
    <t>Zhangdongyang, 2013</t>
  </si>
  <si>
    <t>KKS-18</t>
  </si>
  <si>
    <t>Zhangdongyang, 2014</t>
  </si>
  <si>
    <t>KKS-34</t>
  </si>
  <si>
    <t>Li Ningbo, 2015</t>
    <phoneticPr fontId="3" type="noConversion"/>
  </si>
  <si>
    <t>QJ1-2</t>
  </si>
  <si>
    <t>Awulale</t>
    <phoneticPr fontId="3" type="noConversion"/>
  </si>
  <si>
    <t>Granites</t>
  </si>
  <si>
    <t>QJ1-3</t>
  </si>
  <si>
    <t>QJ1-4</t>
  </si>
  <si>
    <t>QJ1-5</t>
  </si>
  <si>
    <t>QJ1-6</t>
  </si>
  <si>
    <t>QJ1-7</t>
  </si>
  <si>
    <t>10QJ-3D</t>
  </si>
  <si>
    <t>Yin Jiyuan, 2017</t>
    <phoneticPr fontId="3" type="noConversion"/>
  </si>
  <si>
    <t xml:space="preserve">AL1101-1             </t>
  </si>
  <si>
    <t>Alataw</t>
    <phoneticPr fontId="3" type="noConversion"/>
  </si>
  <si>
    <t>Granitic intrusion</t>
    <phoneticPr fontId="32" type="noConversion"/>
  </si>
  <si>
    <t>AL1105-2</t>
  </si>
  <si>
    <t xml:space="preserve">AL1106-1             </t>
  </si>
  <si>
    <t>KWSY1*</t>
    <phoneticPr fontId="32" type="noConversion"/>
  </si>
  <si>
    <t>KWSY5*</t>
    <phoneticPr fontId="32" type="noConversion"/>
  </si>
  <si>
    <t>KWSY8*</t>
    <phoneticPr fontId="32" type="noConversion"/>
  </si>
  <si>
    <t>C2 volcanic rocks</t>
    <phoneticPr fontId="3" type="noConversion"/>
  </si>
  <si>
    <t>TS191</t>
  </si>
  <si>
    <t>LRD</t>
  </si>
  <si>
    <t>rhyolite</t>
  </si>
  <si>
    <t>TS194</t>
  </si>
  <si>
    <t>TS197b</t>
  </si>
  <si>
    <t>TS200</t>
  </si>
  <si>
    <t>TS207</t>
  </si>
  <si>
    <t>TS007</t>
  </si>
  <si>
    <t>Yuxi</t>
  </si>
  <si>
    <t>dacite</t>
  </si>
  <si>
    <t>TS010</t>
  </si>
  <si>
    <t>andesite</t>
  </si>
  <si>
    <t>TS017</t>
  </si>
  <si>
    <t>TS018</t>
  </si>
  <si>
    <t>TS022</t>
  </si>
  <si>
    <t xml:space="preserve">andesite </t>
  </si>
  <si>
    <t>Wang Xiangsong, 2018</t>
    <phoneticPr fontId="3" type="noConversion"/>
  </si>
  <si>
    <t>C14BL22</t>
  </si>
  <si>
    <t>Ignimbrite</t>
    <phoneticPr fontId="3" type="noConversion"/>
  </si>
  <si>
    <t>C14BL25</t>
  </si>
  <si>
    <t>C14BL06</t>
  </si>
  <si>
    <t>Rhyolite</t>
    <phoneticPr fontId="33" type="noConversion"/>
  </si>
  <si>
    <t>C14BL09</t>
  </si>
  <si>
    <t>C14BL17</t>
  </si>
  <si>
    <t>C14BL20</t>
  </si>
  <si>
    <t>C14BL29</t>
  </si>
  <si>
    <t>C14BL31</t>
  </si>
  <si>
    <t>11QJ1-1</t>
  </si>
  <si>
    <t>Rhylite</t>
  </si>
  <si>
    <t>11QJ1-3</t>
  </si>
  <si>
    <t>11QJ1-4</t>
  </si>
  <si>
    <t>06XJ04</t>
    <phoneticPr fontId="32" type="noConversion"/>
  </si>
  <si>
    <t>Dabate</t>
    <phoneticPr fontId="32" type="noConversion"/>
  </si>
  <si>
    <t xml:space="preserve">dacites </t>
  </si>
  <si>
    <t>06XJ06</t>
    <phoneticPr fontId="32" type="noConversion"/>
  </si>
  <si>
    <t>TABLE DR8 ND-HF ISOTOPIC COMPOSITIONS OF THE MAGMATIC ROCKS FROM THE NORTHERN YILI BLOCK</t>
    <phoneticPr fontId="3" type="noConversion"/>
  </si>
  <si>
    <t>sample No.</t>
    <phoneticPr fontId="3" type="noConversion"/>
  </si>
  <si>
    <t>Sample Name</t>
    <phoneticPr fontId="3" type="noConversion"/>
  </si>
  <si>
    <t>Age</t>
  </si>
  <si>
    <t>Fe2O3T</t>
  </si>
  <si>
    <t>L.O.I</t>
  </si>
  <si>
    <t>K2O/Na2O</t>
  </si>
  <si>
    <t>A/CNK</t>
  </si>
  <si>
    <t>Pb</t>
  </si>
  <si>
    <t>Hf/Nd</t>
  </si>
  <si>
    <t>Th/Nd</t>
  </si>
  <si>
    <t>Nd/Sr</t>
  </si>
  <si>
    <t>87Rb/86Sr</t>
  </si>
  <si>
    <t>87Sr/86Sr</t>
  </si>
  <si>
    <t>147Sm/144Nd</t>
  </si>
  <si>
    <t>143Nd/144Nd</t>
  </si>
  <si>
    <t>INd(t)</t>
  </si>
  <si>
    <t>Isr(t)</t>
  </si>
  <si>
    <t>εNd(t)</t>
  </si>
  <si>
    <t>TDM(Ma)</t>
  </si>
  <si>
    <t>T2DM(Ma)</t>
  </si>
  <si>
    <t>fSm/Nd</t>
  </si>
  <si>
    <t>Reference</t>
  </si>
  <si>
    <t>YM2-1</t>
  </si>
  <si>
    <t>Andesite</t>
  </si>
  <si>
    <t>An Fang et al., 2013</t>
  </si>
  <si>
    <t>YM4</t>
  </si>
  <si>
    <t>JX1-1</t>
  </si>
  <si>
    <t>JX3-1</t>
  </si>
  <si>
    <t>YM11-1</t>
  </si>
  <si>
    <t>An Fang et al., 2014</t>
  </si>
  <si>
    <t>YM11-6</t>
  </si>
  <si>
    <t>06XJ-30</t>
  </si>
  <si>
    <t>Tang Gongjian et al., 2013</t>
  </si>
  <si>
    <t>TST071-1</t>
  </si>
  <si>
    <t>Basaltic andesite</t>
  </si>
  <si>
    <t>Yu Xinqi et al., 2015</t>
  </si>
  <si>
    <t>TST086-0</t>
  </si>
  <si>
    <t>Dacite</t>
  </si>
  <si>
    <t>TST071-2</t>
  </si>
  <si>
    <t>Andesitic clasticrock</t>
  </si>
  <si>
    <t>TST086-1</t>
  </si>
  <si>
    <t>TST087-1</t>
  </si>
  <si>
    <t>Andesite tuff</t>
  </si>
  <si>
    <t>TST087-2</t>
  </si>
  <si>
    <t>TS31-2</t>
  </si>
  <si>
    <t>Andesitic breccia</t>
  </si>
  <si>
    <t>TS35-3</t>
  </si>
  <si>
    <t>Rhyolite</t>
  </si>
  <si>
    <t>TS35-4</t>
  </si>
  <si>
    <t>TS35-5</t>
  </si>
  <si>
    <t>TS35-6</t>
  </si>
  <si>
    <t>TS35-7</t>
  </si>
  <si>
    <t>Basaltic trachyandesite</t>
  </si>
  <si>
    <t>TS21-1</t>
  </si>
  <si>
    <t>Basalt</t>
  </si>
  <si>
    <t>Zhu yongfeng et al., 2019</t>
    <phoneticPr fontId="3" type="noConversion"/>
  </si>
  <si>
    <t>Trachyte</t>
  </si>
  <si>
    <t>Trachyy-andesite</t>
  </si>
  <si>
    <t>Trachy-andesite</t>
  </si>
  <si>
    <t>Basaltic trachy-andesite</t>
  </si>
  <si>
    <t>Wang Xiangsong et al., 2018</t>
  </si>
  <si>
    <t>08Y430</t>
    <phoneticPr fontId="3" type="noConversion"/>
  </si>
  <si>
    <t>andesitic tuff</t>
    <phoneticPr fontId="3" type="noConversion"/>
  </si>
  <si>
    <t>Liu Fei et al., 2011</t>
  </si>
  <si>
    <t>08Y43I</t>
  </si>
  <si>
    <t>08Y434</t>
  </si>
  <si>
    <t>08Y435</t>
  </si>
  <si>
    <t>08Y439</t>
  </si>
  <si>
    <t>Basaltic andesite</t>
    <phoneticPr fontId="3" type="noConversion"/>
  </si>
  <si>
    <t>08Y440</t>
  </si>
  <si>
    <t>08Y441</t>
  </si>
  <si>
    <t>Tuff</t>
  </si>
  <si>
    <t>08Y443</t>
  </si>
  <si>
    <t>Rhyolite</t>
    <phoneticPr fontId="3" type="noConversion"/>
  </si>
  <si>
    <t>WXT721</t>
  </si>
  <si>
    <t>Nb-riched basalt</t>
    <phoneticPr fontId="3" type="noConversion"/>
  </si>
  <si>
    <t>Wang Qiang et al., 2007</t>
    <phoneticPr fontId="3" type="noConversion"/>
  </si>
  <si>
    <t>XT017</t>
  </si>
  <si>
    <t>P154-3</t>
  </si>
  <si>
    <t>P201</t>
  </si>
  <si>
    <t>WXT730</t>
  </si>
  <si>
    <t>WXT731</t>
  </si>
  <si>
    <t>WXT-732</t>
  </si>
  <si>
    <t>WXT-733</t>
  </si>
  <si>
    <t>WXT-734</t>
  </si>
  <si>
    <t>WXT746</t>
  </si>
  <si>
    <t>WXT742</t>
  </si>
  <si>
    <t>Adakite</t>
  </si>
  <si>
    <t>XT-28</t>
  </si>
  <si>
    <t>XT-29</t>
  </si>
  <si>
    <t>XT-27</t>
  </si>
  <si>
    <t>XT-30</t>
  </si>
  <si>
    <t>Reference</t>
    <phoneticPr fontId="3" type="noConversion"/>
  </si>
  <si>
    <t>An, F., Zhu, Y. F., Wei, S. N., and Lai, S. C., 2013, An Early Devonian to Early Carboniferous volcanic arc in North Tianshan, NW China: Geochronological and geochemical evidence from volcanic rocks: Journal of Asian Earth Sciences, v. 78, p. 100-113.</t>
  </si>
  <si>
    <t>Tang, G. J., Wang, Q., Wyman, D. A., Sun, M., Zhao, Z. H., and Jiang, Z. Q., 2013, Petrogenesis of gold-mineralized magmatic rocks of the Taerbieke area, northwestern Tianshan (western China): Constraints from geochronology, geochemistry and Sr–Nd–Pb–Hf isotopic compositions: Journal of Asian Earth Sciences, v. 74, p. 113-128.</t>
  </si>
  <si>
    <t>Yu, X. Q., Wang, Z. X., Zhou, X., Xiao, W. F., and Yang, X. P., 2015, Zircon U–Pb geochronology and Sr–Nd isotopes of volcanic rocks from the Dahalajunshan Formation: implications for Late Devonian–Middle Carboniferous tectonic evolution of the Chinese Western Tianshan: International Journal of Earth Sciences, v. 105, no. 5, p. 1637-1661.</t>
  </si>
  <si>
    <t>Zhu, Y. F., Guo, X., Song, B., Zhang, L. F., and Gu, L., 2009, Petrology, Sr-Nd-Hf isotopic geochemistry and zircon chronology of the Late Palaeozoic volcanic rocks in the southwestern Tianshan Mountains, Xinjiang, NW China: Journal of the Geological Society, v. 166, no. 6, p. 1085-1099.</t>
  </si>
  <si>
    <t>Wang, X., Cai, K., Sun, M., Xiao, W., Xia, X., Wan, B., Bao, Z., and Wang, Y. J. J. o. A. E. S., 2018, Two contrasting late Paleozoic magmatic episodes in the northwestern Chinese Tianshan Belt, NW China: Implication for tectonic transition from plate convergence to intra-plate adjustment during accretionary orogenesis: Journal of Asian Earth Sciences, v. 153, p. 118-138.</t>
  </si>
  <si>
    <t>Liu, F., Yang, J., Li, T., Chen, S., Xu, X., Li, J., and Jia, Y., 2011, Geochemical characteristics of Late Carboniferous volcanic rocks in northern Tianshan,Xinjiang,and their geological significance: Geology of China, v. 38, no. 4, p. 868-889.</t>
  </si>
  <si>
    <t>Wang, Q., Wyman, D., Zhao, Z., Xu, J., Bai, Z., Xiong, X., Dai, T., Li, C., and Chu, Z., 2007, Petrogenesis of Carboniferous adakites and Nb-enriched arc basalts in the Alataw area, northern Tianshan Range (western China): Implications for Phanerozoic crustal growth in the Central Asia orogenic belt: Chemical Geology, v. 236, no. 1-2, p. 42-64.</t>
  </si>
  <si>
    <t>Table DR9 Compilations of the Whole-rock geochemical and isotopic compositions of the volcanic rocks from the Northern Yili Block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</si>
</sst>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76" formatCode="0.0"/>
    <numFmt numFmtId="177" formatCode="0.00_);[Red]\(0.00\)"/>
    <numFmt numFmtId="178" formatCode="0_ "/>
    <numFmt numFmtId="179" formatCode="0.00_ "/>
    <numFmt numFmtId="180" formatCode="0.000000_ "/>
    <numFmt numFmtId="181" formatCode="0.0_ "/>
    <numFmt numFmtId="182" formatCode="0.000000;[Red]0.000000"/>
    <numFmt numFmtId="183" formatCode="0.000000_);[Red]\(0.000000\)"/>
    <numFmt numFmtId="184" formatCode="0.000000"/>
    <numFmt numFmtId="185" formatCode="0.0000_ "/>
    <numFmt numFmtId="186" formatCode="0.00_ ;[Red]\-0.00\ "/>
    <numFmt numFmtId="187" formatCode="0.000000_ ;\-0.000000\ "/>
    <numFmt numFmtId="188" formatCode="0_);[Red]\(0\)"/>
    <numFmt numFmtId="189" formatCode="0.000_ "/>
    <numFmt numFmtId="190" formatCode="0.00;[Red]0.00"/>
    <numFmt numFmtId="191" formatCode="0.0;[Red]0.0"/>
    <numFmt numFmtId="192" formatCode="0.0_);[Red]\(0.0\)"/>
    <numFmt numFmtId="193" formatCode="0.0000_);[Red]\(0.0000\)"/>
    <numFmt numFmtId="194" formatCode="0.00000_);[Red]\(0.00000\)"/>
    <numFmt numFmtId="195" formatCode="0.00000_ "/>
    <numFmt numFmtId="196" formatCode="0;_탿"/>
  </numFmts>
  <fonts count="5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0.5"/>
      <color rgb="FF000000"/>
      <name val="Arial"/>
      <family val="2"/>
    </font>
    <font>
      <vertAlign val="superscript"/>
      <sz val="11"/>
      <color rgb="FF0000CC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rgb="FF0000CC"/>
      <name val="Times New Roman"/>
      <family val="1"/>
    </font>
    <font>
      <vertAlign val="superscript"/>
      <sz val="11"/>
      <color rgb="FF0070C0"/>
      <name val="Times New Roman"/>
      <family val="1"/>
    </font>
    <font>
      <sz val="11"/>
      <color rgb="FF0070C0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宋体"/>
      <family val="1"/>
      <charset val="134"/>
    </font>
    <font>
      <sz val="11"/>
      <color theme="1"/>
      <name val="Arial Unicode MS"/>
      <family val="2"/>
      <charset val="134"/>
    </font>
    <font>
      <sz val="12"/>
      <name val="宋体"/>
      <family val="3"/>
      <charset val="13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color theme="1"/>
      <name val="等线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sz val="11"/>
      <name val="Times New Roman"/>
      <family val="1"/>
    </font>
    <font>
      <b/>
      <sz val="12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sz val="9"/>
      <name val="Times New Roman"/>
      <family val="1"/>
    </font>
    <font>
      <sz val="11"/>
      <name val="等线"/>
      <family val="2"/>
      <scheme val="minor"/>
    </font>
    <font>
      <b/>
      <sz val="11"/>
      <name val="Times New Roman"/>
      <family val="1"/>
    </font>
    <font>
      <sz val="9"/>
      <name val="等线"/>
      <family val="2"/>
      <charset val="134"/>
      <scheme val="minor"/>
    </font>
    <font>
      <b/>
      <sz val="9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2"/>
      <charset val="134"/>
    </font>
    <font>
      <b/>
      <vertAlign val="superscript"/>
      <sz val="9"/>
      <name val="Times New Roman"/>
      <family val="1"/>
    </font>
    <font>
      <b/>
      <vertAlign val="subscript"/>
      <sz val="9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宋体"/>
      <family val="2"/>
    </font>
    <font>
      <b/>
      <sz val="11"/>
      <name val="等线"/>
      <family val="2"/>
      <scheme val="minor"/>
    </font>
    <font>
      <b/>
      <sz val="14"/>
      <color theme="1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vertAlign val="subscript"/>
      <sz val="10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Times New Roman"/>
      <family val="1"/>
    </font>
    <font>
      <b/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9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4" fillId="0" borderId="0" xfId="0" applyFont="1"/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2" fillId="0" borderId="0" xfId="0" applyFont="1"/>
    <xf numFmtId="0" fontId="14" fillId="0" borderId="0" xfId="0" applyFont="1"/>
    <xf numFmtId="0" fontId="16" fillId="0" borderId="2" xfId="1" applyFont="1" applyBorder="1" applyAlignment="1">
      <alignment horizontal="center"/>
    </xf>
    <xf numFmtId="0" fontId="17" fillId="0" borderId="3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/>
    </xf>
    <xf numFmtId="177" fontId="18" fillId="0" borderId="3" xfId="1" applyNumberFormat="1" applyFont="1" applyBorder="1" applyAlignment="1">
      <alignment horizontal="center" vertical="center"/>
    </xf>
    <xf numFmtId="0" fontId="18" fillId="0" borderId="3" xfId="1" applyFont="1" applyBorder="1" applyAlignment="1">
      <alignment horizontal="center"/>
    </xf>
    <xf numFmtId="0" fontId="17" fillId="0" borderId="4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/>
    </xf>
    <xf numFmtId="177" fontId="18" fillId="0" borderId="4" xfId="1" applyNumberFormat="1" applyFont="1" applyBorder="1" applyAlignment="1">
      <alignment horizontal="center" vertical="center"/>
    </xf>
    <xf numFmtId="0" fontId="19" fillId="0" borderId="2" xfId="1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178" fontId="18" fillId="0" borderId="0" xfId="0" applyNumberFormat="1" applyFont="1" applyAlignment="1">
      <alignment horizontal="center" vertical="center"/>
    </xf>
    <xf numFmtId="179" fontId="17" fillId="0" borderId="0" xfId="0" applyNumberFormat="1" applyFont="1" applyAlignment="1">
      <alignment horizontal="center"/>
    </xf>
    <xf numFmtId="180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81" fontId="1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81" fontId="17" fillId="0" borderId="0" xfId="0" applyNumberFormat="1" applyFont="1" applyAlignment="1">
      <alignment horizontal="center" vertical="center"/>
    </xf>
    <xf numFmtId="0" fontId="20" fillId="0" borderId="0" xfId="0" applyFont="1"/>
    <xf numFmtId="0" fontId="17" fillId="0" borderId="0" xfId="0" applyFont="1" applyAlignment="1">
      <alignment horizontal="center"/>
    </xf>
    <xf numFmtId="178" fontId="17" fillId="0" borderId="0" xfId="0" applyNumberFormat="1" applyFont="1" applyAlignment="1">
      <alignment horizontal="center" vertical="center"/>
    </xf>
    <xf numFmtId="180" fontId="17" fillId="0" borderId="0" xfId="0" applyNumberFormat="1" applyFont="1" applyAlignment="1">
      <alignment vertical="center"/>
    </xf>
    <xf numFmtId="178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179" fontId="2" fillId="0" borderId="0" xfId="0" applyNumberFormat="1" applyFont="1" applyAlignment="1">
      <alignment horizontal="center"/>
    </xf>
    <xf numFmtId="178" fontId="2" fillId="0" borderId="0" xfId="0" applyNumberFormat="1" applyFont="1" applyAlignment="1">
      <alignment horizontal="center"/>
    </xf>
    <xf numFmtId="178" fontId="0" fillId="0" borderId="0" xfId="0" applyNumberFormat="1"/>
    <xf numFmtId="0" fontId="23" fillId="0" borderId="0" xfId="0" applyFont="1" applyAlignment="1">
      <alignment horizontal="center"/>
    </xf>
    <xf numFmtId="1" fontId="22" fillId="0" borderId="0" xfId="0" applyNumberFormat="1" applyFont="1" applyAlignment="1">
      <alignment horizontal="center"/>
    </xf>
    <xf numFmtId="176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24" fillId="0" borderId="5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/>
    </xf>
    <xf numFmtId="180" fontId="23" fillId="0" borderId="1" xfId="1" applyNumberFormat="1" applyFont="1" applyBorder="1" applyAlignment="1">
      <alignment horizontal="center" vertical="center"/>
    </xf>
    <xf numFmtId="182" fontId="25" fillId="0" borderId="1" xfId="1" applyNumberFormat="1" applyFont="1" applyBorder="1" applyAlignment="1">
      <alignment horizontal="center" vertical="center"/>
    </xf>
    <xf numFmtId="180" fontId="25" fillId="0" borderId="1" xfId="1" applyNumberFormat="1" applyFont="1" applyBorder="1" applyAlignment="1">
      <alignment horizontal="center" vertical="center"/>
    </xf>
    <xf numFmtId="183" fontId="23" fillId="0" borderId="1" xfId="1" applyNumberFormat="1" applyFont="1" applyBorder="1" applyAlignment="1">
      <alignment horizontal="center" vertical="center"/>
    </xf>
    <xf numFmtId="179" fontId="23" fillId="0" borderId="1" xfId="1" applyNumberFormat="1" applyFont="1" applyBorder="1" applyAlignment="1">
      <alignment horizontal="center" vertical="center"/>
    </xf>
    <xf numFmtId="177" fontId="23" fillId="0" borderId="1" xfId="1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84" fontId="2" fillId="0" borderId="0" xfId="0" applyNumberFormat="1" applyFont="1" applyAlignment="1">
      <alignment horizontal="center"/>
    </xf>
    <xf numFmtId="180" fontId="2" fillId="0" borderId="0" xfId="0" applyNumberFormat="1" applyFont="1" applyAlignment="1">
      <alignment horizontal="center"/>
    </xf>
    <xf numFmtId="185" fontId="2" fillId="0" borderId="0" xfId="0" applyNumberFormat="1" applyFont="1" applyAlignment="1">
      <alignment horizontal="center"/>
    </xf>
    <xf numFmtId="180" fontId="23" fillId="0" borderId="0" xfId="0" applyNumberFormat="1" applyFont="1" applyAlignment="1">
      <alignment horizontal="center"/>
    </xf>
    <xf numFmtId="186" fontId="23" fillId="0" borderId="0" xfId="0" applyNumberFormat="1" applyFont="1" applyAlignment="1">
      <alignment horizontal="center"/>
    </xf>
    <xf numFmtId="181" fontId="2" fillId="0" borderId="0" xfId="0" applyNumberFormat="1" applyFont="1" applyAlignment="1">
      <alignment horizontal="center"/>
    </xf>
    <xf numFmtId="183" fontId="2" fillId="0" borderId="0" xfId="0" applyNumberFormat="1" applyFont="1"/>
    <xf numFmtId="183" fontId="2" fillId="0" borderId="0" xfId="0" applyNumberFormat="1" applyFont="1" applyAlignment="1">
      <alignment horizontal="center"/>
    </xf>
    <xf numFmtId="0" fontId="29" fillId="0" borderId="4" xfId="0" applyFont="1" applyBorder="1" applyAlignment="1">
      <alignment horizontal="center" vertical="center"/>
    </xf>
    <xf numFmtId="179" fontId="31" fillId="2" borderId="1" xfId="0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179" fontId="34" fillId="2" borderId="1" xfId="0" applyNumberFormat="1" applyFont="1" applyFill="1" applyBorder="1" applyAlignment="1">
      <alignment horizontal="center" vertical="center"/>
    </xf>
    <xf numFmtId="179" fontId="31" fillId="2" borderId="1" xfId="0" applyNumberFormat="1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179" fontId="27" fillId="2" borderId="1" xfId="0" applyNumberFormat="1" applyFont="1" applyFill="1" applyBorder="1" applyAlignment="1">
      <alignment horizontal="center" vertical="center"/>
    </xf>
    <xf numFmtId="184" fontId="36" fillId="0" borderId="1" xfId="0" applyNumberFormat="1" applyFont="1" applyBorder="1" applyAlignment="1">
      <alignment horizontal="center"/>
    </xf>
    <xf numFmtId="185" fontId="27" fillId="2" borderId="1" xfId="0" applyNumberFormat="1" applyFont="1" applyFill="1" applyBorder="1" applyAlignment="1">
      <alignment horizontal="center" vertical="center"/>
    </xf>
    <xf numFmtId="187" fontId="36" fillId="0" borderId="1" xfId="0" applyNumberFormat="1" applyFont="1" applyBorder="1" applyAlignment="1">
      <alignment horizontal="center"/>
    </xf>
    <xf numFmtId="180" fontId="27" fillId="2" borderId="1" xfId="0" applyNumberFormat="1" applyFont="1" applyFill="1" applyBorder="1" applyAlignment="1">
      <alignment horizontal="center" vertical="center"/>
    </xf>
    <xf numFmtId="181" fontId="27" fillId="2" borderId="1" xfId="0" applyNumberFormat="1" applyFont="1" applyFill="1" applyBorder="1" applyAlignment="1">
      <alignment horizontal="center" vertical="center"/>
    </xf>
    <xf numFmtId="178" fontId="27" fillId="2" borderId="1" xfId="0" applyNumberFormat="1" applyFont="1" applyFill="1" applyBorder="1" applyAlignment="1">
      <alignment horizontal="center" vertical="center"/>
    </xf>
    <xf numFmtId="181" fontId="27" fillId="0" borderId="1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/>
    </xf>
    <xf numFmtId="179" fontId="38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188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 vertical="center"/>
    </xf>
    <xf numFmtId="178" fontId="29" fillId="0" borderId="0" xfId="0" applyNumberFormat="1" applyFont="1" applyAlignment="1">
      <alignment horizontal="center"/>
    </xf>
    <xf numFmtId="2" fontId="23" fillId="0" borderId="0" xfId="0" applyNumberFormat="1" applyFont="1" applyAlignment="1">
      <alignment horizontal="center"/>
    </xf>
    <xf numFmtId="188" fontId="23" fillId="0" borderId="0" xfId="0" applyNumberFormat="1" applyFont="1" applyAlignment="1">
      <alignment horizontal="center"/>
    </xf>
    <xf numFmtId="178" fontId="23" fillId="0" borderId="0" xfId="0" applyNumberFormat="1" applyFont="1" applyAlignment="1">
      <alignment horizontal="center"/>
    </xf>
    <xf numFmtId="188" fontId="29" fillId="0" borderId="0" xfId="0" applyNumberFormat="1" applyFont="1" applyAlignment="1">
      <alignment horizontal="center" vertical="center"/>
    </xf>
    <xf numFmtId="177" fontId="29" fillId="0" borderId="0" xfId="0" applyNumberFormat="1" applyFont="1" applyAlignment="1">
      <alignment horizontal="center" vertical="center"/>
    </xf>
    <xf numFmtId="177" fontId="29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189" fontId="23" fillId="0" borderId="7" xfId="0" applyNumberFormat="1" applyFont="1" applyBorder="1" applyAlignment="1">
      <alignment horizontal="center" vertical="center"/>
    </xf>
    <xf numFmtId="188" fontId="23" fillId="0" borderId="0" xfId="0" applyNumberFormat="1" applyFont="1" applyAlignment="1">
      <alignment horizontal="center" vertical="center"/>
    </xf>
    <xf numFmtId="177" fontId="23" fillId="0" borderId="0" xfId="0" applyNumberFormat="1" applyFont="1" applyAlignment="1">
      <alignment horizontal="center" vertical="center"/>
    </xf>
    <xf numFmtId="177" fontId="40" fillId="0" borderId="0" xfId="0" applyNumberFormat="1" applyFont="1" applyAlignment="1">
      <alignment horizontal="center"/>
    </xf>
    <xf numFmtId="177" fontId="28" fillId="0" borderId="0" xfId="0" applyNumberFormat="1" applyFont="1" applyAlignment="1">
      <alignment horizontal="center"/>
    </xf>
    <xf numFmtId="177" fontId="23" fillId="0" borderId="0" xfId="0" applyNumberFormat="1" applyFont="1" applyAlignment="1">
      <alignment horizontal="center"/>
    </xf>
    <xf numFmtId="0" fontId="41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179" fontId="42" fillId="2" borderId="1" xfId="0" applyNumberFormat="1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179" fontId="43" fillId="2" borderId="1" xfId="0" applyNumberFormat="1" applyFont="1" applyFill="1" applyBorder="1" applyAlignment="1">
      <alignment horizontal="center" vertical="center" wrapText="1"/>
    </xf>
    <xf numFmtId="179" fontId="42" fillId="2" borderId="1" xfId="0" applyNumberFormat="1" applyFont="1" applyFill="1" applyBorder="1" applyAlignment="1">
      <alignment horizontal="center" wrapText="1"/>
    </xf>
    <xf numFmtId="179" fontId="16" fillId="2" borderId="1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wrapText="1"/>
    </xf>
    <xf numFmtId="0" fontId="47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79" fontId="18" fillId="0" borderId="1" xfId="0" applyNumberFormat="1" applyFont="1" applyBorder="1" applyAlignment="1">
      <alignment horizontal="center" vertical="center" wrapText="1"/>
    </xf>
    <xf numFmtId="183" fontId="18" fillId="0" borderId="1" xfId="0" applyNumberFormat="1" applyFont="1" applyBorder="1" applyAlignment="1">
      <alignment horizontal="center" vertical="center" wrapText="1"/>
    </xf>
    <xf numFmtId="185" fontId="18" fillId="0" borderId="1" xfId="0" applyNumberFormat="1" applyFont="1" applyBorder="1" applyAlignment="1">
      <alignment horizontal="center" vertical="center" wrapText="1"/>
    </xf>
    <xf numFmtId="180" fontId="18" fillId="0" borderId="1" xfId="0" applyNumberFormat="1" applyFont="1" applyBorder="1" applyAlignment="1">
      <alignment horizontal="center" vertical="center" wrapText="1"/>
    </xf>
    <xf numFmtId="181" fontId="17" fillId="0" borderId="1" xfId="0" applyNumberFormat="1" applyFont="1" applyBorder="1" applyAlignment="1">
      <alignment horizontal="center" vertical="center" wrapText="1"/>
    </xf>
    <xf numFmtId="190" fontId="17" fillId="0" borderId="1" xfId="0" applyNumberFormat="1" applyFont="1" applyBorder="1" applyAlignment="1">
      <alignment horizontal="center" wrapText="1"/>
    </xf>
    <xf numFmtId="178" fontId="18" fillId="0" borderId="1" xfId="0" applyNumberFormat="1" applyFont="1" applyBorder="1" applyAlignment="1">
      <alignment horizontal="center" vertical="center" wrapText="1"/>
    </xf>
    <xf numFmtId="190" fontId="17" fillId="0" borderId="1" xfId="0" applyNumberFormat="1" applyFont="1" applyBorder="1" applyAlignment="1">
      <alignment horizontal="center" vertical="center" wrapText="1"/>
    </xf>
    <xf numFmtId="181" fontId="17" fillId="2" borderId="1" xfId="0" applyNumberFormat="1" applyFont="1" applyFill="1" applyBorder="1" applyAlignment="1">
      <alignment horizontal="center" vertical="center" wrapText="1"/>
    </xf>
    <xf numFmtId="178" fontId="18" fillId="2" borderId="1" xfId="0" applyNumberFormat="1" applyFont="1" applyFill="1" applyBorder="1" applyAlignment="1">
      <alignment horizontal="center" vertical="center" wrapText="1"/>
    </xf>
    <xf numFmtId="179" fontId="18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179" fontId="17" fillId="0" borderId="1" xfId="0" applyNumberFormat="1" applyFont="1" applyBorder="1" applyAlignment="1">
      <alignment horizontal="center" vertical="center" wrapText="1"/>
    </xf>
    <xf numFmtId="191" fontId="7" fillId="0" borderId="1" xfId="0" applyNumberFormat="1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/>
    </xf>
    <xf numFmtId="0" fontId="18" fillId="0" borderId="1" xfId="2" applyFont="1" applyBorder="1" applyAlignment="1">
      <alignment horizontal="center" vertical="center" wrapText="1"/>
    </xf>
    <xf numFmtId="181" fontId="27" fillId="0" borderId="1" xfId="2" applyNumberFormat="1" applyFont="1" applyBorder="1" applyAlignment="1">
      <alignment horizontal="center" vertical="center" wrapText="1"/>
    </xf>
    <xf numFmtId="192" fontId="27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7" fontId="27" fillId="0" borderId="1" xfId="2" applyNumberFormat="1" applyFont="1" applyBorder="1" applyAlignment="1">
      <alignment horizontal="center" vertical="center" wrapText="1"/>
    </xf>
    <xf numFmtId="193" fontId="27" fillId="0" borderId="1" xfId="2" applyNumberFormat="1" applyFont="1" applyBorder="1" applyAlignment="1">
      <alignment horizontal="center"/>
    </xf>
    <xf numFmtId="180" fontId="27" fillId="0" borderId="1" xfId="2" applyNumberFormat="1" applyFont="1" applyBorder="1" applyAlignment="1">
      <alignment horizontal="center"/>
    </xf>
    <xf numFmtId="183" fontId="27" fillId="0" borderId="1" xfId="2" applyNumberFormat="1" applyFont="1" applyBorder="1" applyAlignment="1">
      <alignment horizontal="center"/>
    </xf>
    <xf numFmtId="194" fontId="27" fillId="0" borderId="1" xfId="2" applyNumberFormat="1" applyFont="1" applyBorder="1" applyAlignment="1">
      <alignment horizontal="center" vertical="center" wrapText="1"/>
    </xf>
    <xf numFmtId="181" fontId="36" fillId="0" borderId="1" xfId="2" applyNumberFormat="1" applyFont="1" applyBorder="1" applyAlignment="1">
      <alignment horizontal="center"/>
    </xf>
    <xf numFmtId="180" fontId="17" fillId="0" borderId="1" xfId="0" applyNumberFormat="1" applyFont="1" applyBorder="1" applyAlignment="1">
      <alignment horizontal="center" wrapText="1"/>
    </xf>
    <xf numFmtId="181" fontId="36" fillId="2" borderId="1" xfId="0" applyNumberFormat="1" applyFont="1" applyFill="1" applyBorder="1" applyAlignment="1">
      <alignment horizontal="center" vertical="center" wrapText="1"/>
    </xf>
    <xf numFmtId="0" fontId="48" fillId="0" borderId="1" xfId="2" applyFont="1" applyBorder="1" applyAlignment="1">
      <alignment horizontal="center" vertical="center" wrapText="1"/>
    </xf>
    <xf numFmtId="0" fontId="49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/>
    </xf>
    <xf numFmtId="181" fontId="27" fillId="0" borderId="1" xfId="2" applyNumberFormat="1" applyFont="1" applyBorder="1" applyAlignment="1">
      <alignment horizontal="center" vertical="center"/>
    </xf>
    <xf numFmtId="192" fontId="27" fillId="0" borderId="1" xfId="2" applyNumberFormat="1" applyFont="1" applyBorder="1" applyAlignment="1">
      <alignment horizontal="center" vertical="center"/>
    </xf>
    <xf numFmtId="177" fontId="27" fillId="0" borderId="1" xfId="2" applyNumberFormat="1" applyFont="1" applyBorder="1" applyAlignment="1">
      <alignment horizontal="center"/>
    </xf>
    <xf numFmtId="181" fontId="27" fillId="0" borderId="1" xfId="2" applyNumberFormat="1" applyFont="1" applyBorder="1" applyAlignment="1">
      <alignment horizontal="center"/>
    </xf>
    <xf numFmtId="195" fontId="27" fillId="0" borderId="1" xfId="2" applyNumberFormat="1" applyFont="1" applyBorder="1" applyAlignment="1">
      <alignment horizontal="center"/>
    </xf>
    <xf numFmtId="194" fontId="27" fillId="0" borderId="1" xfId="2" applyNumberFormat="1" applyFont="1" applyBorder="1" applyAlignment="1">
      <alignment horizontal="center"/>
    </xf>
    <xf numFmtId="0" fontId="18" fillId="0" borderId="1" xfId="2" applyFont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178" fontId="27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83" fontId="17" fillId="0" borderId="1" xfId="0" applyNumberFormat="1" applyFont="1" applyBorder="1" applyAlignment="1">
      <alignment horizontal="center" vertical="center" wrapText="1"/>
    </xf>
    <xf numFmtId="185" fontId="17" fillId="0" borderId="1" xfId="0" applyNumberFormat="1" applyFont="1" applyBorder="1" applyAlignment="1">
      <alignment horizontal="center" vertical="center" wrapText="1"/>
    </xf>
    <xf numFmtId="180" fontId="17" fillId="0" borderId="1" xfId="0" applyNumberFormat="1" applyFont="1" applyBorder="1" applyAlignment="1">
      <alignment horizontal="center" vertical="center" wrapText="1"/>
    </xf>
    <xf numFmtId="178" fontId="1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96" fontId="17" fillId="0" borderId="1" xfId="0" applyNumberFormat="1" applyFont="1" applyBorder="1" applyAlignment="1">
      <alignment horizontal="center" wrapText="1"/>
    </xf>
    <xf numFmtId="181" fontId="17" fillId="0" borderId="1" xfId="0" applyNumberFormat="1" applyFont="1" applyBorder="1" applyAlignment="1">
      <alignment horizontal="center" wrapText="1"/>
    </xf>
    <xf numFmtId="179" fontId="17" fillId="0" borderId="1" xfId="0" applyNumberFormat="1" applyFont="1" applyBorder="1" applyAlignment="1">
      <alignment horizontal="center" wrapText="1"/>
    </xf>
    <xf numFmtId="178" fontId="17" fillId="0" borderId="1" xfId="0" applyNumberFormat="1" applyFont="1" applyBorder="1" applyAlignment="1">
      <alignment horizontal="center" wrapText="1"/>
    </xf>
    <xf numFmtId="178" fontId="18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36" fillId="0" borderId="1" xfId="0" applyFont="1" applyBorder="1" applyAlignment="1">
      <alignment horizontal="center" vertical="center" wrapText="1"/>
    </xf>
    <xf numFmtId="179" fontId="36" fillId="0" borderId="1" xfId="0" applyNumberFormat="1" applyFont="1" applyBorder="1" applyAlignment="1">
      <alignment horizontal="center" vertical="center" wrapText="1"/>
    </xf>
    <xf numFmtId="185" fontId="36" fillId="0" borderId="1" xfId="0" applyNumberFormat="1" applyFont="1" applyBorder="1" applyAlignment="1">
      <alignment horizontal="center" vertical="center" wrapText="1"/>
    </xf>
    <xf numFmtId="180" fontId="36" fillId="0" borderId="1" xfId="0" applyNumberFormat="1" applyFont="1" applyBorder="1" applyAlignment="1">
      <alignment horizontal="center" vertical="center" wrapText="1"/>
    </xf>
    <xf numFmtId="181" fontId="36" fillId="0" borderId="1" xfId="0" applyNumberFormat="1" applyFont="1" applyBorder="1" applyAlignment="1">
      <alignment horizontal="center" vertical="center" wrapText="1"/>
    </xf>
    <xf numFmtId="178" fontId="36" fillId="0" borderId="1" xfId="0" applyNumberFormat="1" applyFont="1" applyBorder="1" applyAlignment="1">
      <alignment horizontal="center" vertical="center" wrapText="1"/>
    </xf>
    <xf numFmtId="178" fontId="27" fillId="0" borderId="1" xfId="0" applyNumberFormat="1" applyFont="1" applyBorder="1" applyAlignment="1">
      <alignment horizontal="center" vertical="center" wrapText="1"/>
    </xf>
    <xf numFmtId="179" fontId="2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177" fontId="22" fillId="0" borderId="0" xfId="0" applyNumberFormat="1" applyFont="1" applyAlignment="1">
      <alignment horizontal="center"/>
    </xf>
    <xf numFmtId="188" fontId="22" fillId="0" borderId="0" xfId="0" applyNumberFormat="1" applyFont="1" applyAlignment="1">
      <alignment horizontal="center"/>
    </xf>
    <xf numFmtId="179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80" fontId="22" fillId="0" borderId="0" xfId="0" applyNumberFormat="1" applyFont="1" applyAlignment="1">
      <alignment horizontal="center"/>
    </xf>
    <xf numFmtId="0" fontId="51" fillId="0" borderId="0" xfId="0" applyFont="1" applyAlignment="1">
      <alignment horizontal="center"/>
    </xf>
    <xf numFmtId="0" fontId="52" fillId="0" borderId="0" xfId="0" applyFont="1" applyAlignment="1">
      <alignment horizontal="left"/>
    </xf>
    <xf numFmtId="179" fontId="53" fillId="0" borderId="0" xfId="0" applyNumberFormat="1" applyFont="1" applyAlignment="1">
      <alignment horizontal="center"/>
    </xf>
    <xf numFmtId="0" fontId="54" fillId="0" borderId="0" xfId="0" applyFont="1"/>
    <xf numFmtId="177" fontId="47" fillId="0" borderId="0" xfId="0" applyNumberFormat="1" applyFont="1" applyAlignment="1">
      <alignment horizontal="center"/>
    </xf>
    <xf numFmtId="188" fontId="47" fillId="0" borderId="0" xfId="0" applyNumberFormat="1" applyFont="1" applyAlignment="1">
      <alignment horizontal="center"/>
    </xf>
  </cellXfs>
  <cellStyles count="3">
    <cellStyle name="常规" xfId="0" builtinId="0"/>
    <cellStyle name="常规 2" xfId="1" xr:uid="{7EB19C29-ACCE-49D6-8094-65A75138B1AE}"/>
    <cellStyle name="常规 3" xfId="2" xr:uid="{A5277FEA-AC5F-44F8-A767-C318FCF829D1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fgColor auto="1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新建文本文档 (2)" connectionId="1" xr16:uid="{6CBCD881-ABCF-4EA0-86FC-6F4817F20C0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workbookViewId="0">
      <selection activeCell="E16" sqref="E16"/>
    </sheetView>
  </sheetViews>
  <sheetFormatPr defaultRowHeight="14" x14ac:dyDescent="0.3"/>
  <cols>
    <col min="1" max="1" width="9.83203125" customWidth="1"/>
    <col min="2" max="2" width="18.83203125" customWidth="1"/>
    <col min="3" max="3" width="13" customWidth="1"/>
    <col min="4" max="4" width="15.5" customWidth="1"/>
    <col min="5" max="5" width="14" customWidth="1"/>
    <col min="6" max="6" width="14.9140625" customWidth="1"/>
    <col min="7" max="7" width="8.83203125" customWidth="1"/>
    <col min="8" max="8" width="9.83203125" customWidth="1"/>
  </cols>
  <sheetData>
    <row r="1" spans="1:9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9.5" x14ac:dyDescent="0.45">
      <c r="A2" s="2" t="s">
        <v>1</v>
      </c>
      <c r="B2" s="3" t="s">
        <v>2</v>
      </c>
      <c r="C2" s="2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</row>
    <row r="3" spans="1:9" x14ac:dyDescent="0.3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4">
        <v>352.7</v>
      </c>
      <c r="G3" s="4">
        <v>1.5</v>
      </c>
      <c r="H3" s="2">
        <v>3.52</v>
      </c>
      <c r="I3" s="2">
        <v>-2.2000000000000002</v>
      </c>
    </row>
    <row r="4" spans="1:9" x14ac:dyDescent="0.3">
      <c r="A4" s="2" t="s">
        <v>15</v>
      </c>
      <c r="B4" s="2" t="s">
        <v>11</v>
      </c>
      <c r="C4" s="2" t="s">
        <v>12</v>
      </c>
      <c r="D4" s="2" t="s">
        <v>13</v>
      </c>
      <c r="E4" s="2" t="s">
        <v>14</v>
      </c>
      <c r="F4" s="4">
        <v>352.4</v>
      </c>
      <c r="G4" s="4">
        <v>4.0999999999999996</v>
      </c>
      <c r="H4" s="2">
        <v>3.62</v>
      </c>
      <c r="I4" s="2">
        <v>-2.2999999999999998</v>
      </c>
    </row>
    <row r="5" spans="1:9" x14ac:dyDescent="0.3">
      <c r="A5" s="2" t="s">
        <v>16</v>
      </c>
      <c r="B5" s="2" t="s">
        <v>17</v>
      </c>
      <c r="C5" s="2" t="s">
        <v>12</v>
      </c>
      <c r="D5" s="2" t="s">
        <v>13</v>
      </c>
      <c r="E5" s="2" t="s">
        <v>14</v>
      </c>
      <c r="F5" s="4">
        <v>351.7</v>
      </c>
      <c r="G5" s="4">
        <v>6</v>
      </c>
      <c r="H5" s="2">
        <v>3.35</v>
      </c>
      <c r="I5" s="2">
        <v>-1.7</v>
      </c>
    </row>
    <row r="6" spans="1:9" x14ac:dyDescent="0.3">
      <c r="A6" s="2" t="s">
        <v>18</v>
      </c>
      <c r="B6" s="2" t="s">
        <v>19</v>
      </c>
      <c r="C6" s="2" t="s">
        <v>20</v>
      </c>
      <c r="D6" s="2" t="s">
        <v>21</v>
      </c>
      <c r="E6" s="2" t="s">
        <v>22</v>
      </c>
      <c r="F6" s="4">
        <v>315.2</v>
      </c>
      <c r="G6" s="4">
        <v>4</v>
      </c>
      <c r="H6" s="2">
        <v>3.66</v>
      </c>
      <c r="I6" s="2">
        <v>2.9</v>
      </c>
    </row>
    <row r="7" spans="1:9" x14ac:dyDescent="0.3">
      <c r="A7" s="2" t="s">
        <v>23</v>
      </c>
      <c r="B7" s="2" t="s">
        <v>19</v>
      </c>
      <c r="C7" s="2" t="s">
        <v>20</v>
      </c>
      <c r="D7" s="2" t="s">
        <v>21</v>
      </c>
      <c r="E7" s="2" t="s">
        <v>22</v>
      </c>
      <c r="F7" s="4">
        <v>315.60000000000002</v>
      </c>
      <c r="G7" s="4">
        <v>2.7</v>
      </c>
      <c r="H7" s="2">
        <v>3.28</v>
      </c>
      <c r="I7" s="2">
        <v>3.1</v>
      </c>
    </row>
    <row r="8" spans="1:9" ht="16" x14ac:dyDescent="0.3">
      <c r="A8" s="6" t="s">
        <v>24</v>
      </c>
    </row>
    <row r="9" spans="1:9" ht="17.5" x14ac:dyDescent="0.45">
      <c r="A9" s="6" t="s">
        <v>25</v>
      </c>
    </row>
    <row r="14" spans="1:9" ht="16.5" x14ac:dyDescent="0.45">
      <c r="B14" s="7"/>
    </row>
  </sheetData>
  <mergeCells count="1">
    <mergeCell ref="A1:I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CFF1D-3885-43D0-8956-3641012A41D8}">
  <dimension ref="A1:P68"/>
  <sheetViews>
    <sheetView topLeftCell="A61" workbookViewId="0">
      <selection activeCell="D96" sqref="D96"/>
    </sheetView>
  </sheetViews>
  <sheetFormatPr defaultRowHeight="14" x14ac:dyDescent="0.3"/>
  <cols>
    <col min="1" max="1" width="15.08203125" style="17" customWidth="1"/>
    <col min="2" max="4" width="8.25" bestFit="1" customWidth="1"/>
    <col min="5" max="10" width="9.6640625" bestFit="1" customWidth="1"/>
    <col min="11" max="11" width="9.6640625" customWidth="1"/>
    <col min="12" max="14" width="8.25" bestFit="1" customWidth="1"/>
    <col min="15" max="15" width="8.25" style="18" bestFit="1" customWidth="1"/>
    <col min="16" max="16" width="8.25" bestFit="1" customWidth="1"/>
  </cols>
  <sheetData>
    <row r="1" spans="1:16" x14ac:dyDescent="0.3">
      <c r="A1" s="8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x14ac:dyDescent="0.3">
      <c r="A2" s="9" t="s">
        <v>27</v>
      </c>
      <c r="B2" s="10" t="s">
        <v>28</v>
      </c>
      <c r="C2" s="10"/>
      <c r="D2" s="11" t="s">
        <v>29</v>
      </c>
      <c r="E2" s="10" t="s">
        <v>30</v>
      </c>
      <c r="F2" s="10"/>
      <c r="G2" s="10"/>
      <c r="H2" s="10"/>
      <c r="I2" s="10"/>
      <c r="J2" s="10"/>
      <c r="K2" s="12" t="s">
        <v>31</v>
      </c>
      <c r="L2" s="12"/>
      <c r="M2" s="12"/>
      <c r="N2" s="12"/>
      <c r="O2" s="12"/>
      <c r="P2" s="12"/>
    </row>
    <row r="3" spans="1:16" ht="15.5" x14ac:dyDescent="0.3">
      <c r="A3" s="13"/>
      <c r="B3" s="14" t="s">
        <v>32</v>
      </c>
      <c r="C3" s="14" t="s">
        <v>33</v>
      </c>
      <c r="D3" s="15"/>
      <c r="E3" s="16" t="s">
        <v>34</v>
      </c>
      <c r="F3" s="14" t="s">
        <v>35</v>
      </c>
      <c r="G3" s="16" t="s">
        <v>36</v>
      </c>
      <c r="H3" s="14" t="s">
        <v>35</v>
      </c>
      <c r="I3" s="16" t="s">
        <v>37</v>
      </c>
      <c r="J3" s="14" t="s">
        <v>35</v>
      </c>
      <c r="K3" s="16" t="s">
        <v>38</v>
      </c>
      <c r="L3" s="14" t="s">
        <v>35</v>
      </c>
      <c r="M3" s="16" t="s">
        <v>36</v>
      </c>
      <c r="N3" s="14" t="s">
        <v>35</v>
      </c>
      <c r="O3" s="16" t="s">
        <v>37</v>
      </c>
      <c r="P3" s="14" t="s">
        <v>35</v>
      </c>
    </row>
    <row r="5" spans="1:16" x14ac:dyDescent="0.3">
      <c r="A5" s="19" t="s">
        <v>39</v>
      </c>
      <c r="B5" s="20">
        <v>153.55811021212909</v>
      </c>
      <c r="C5" s="20">
        <v>233.76706430055458</v>
      </c>
      <c r="D5" s="21">
        <f>B5/C5</f>
        <v>0.65688513765437573</v>
      </c>
      <c r="E5" s="22">
        <v>5.4935565692394051E-2</v>
      </c>
      <c r="F5" s="23">
        <v>2.374895401987806E-3</v>
      </c>
      <c r="G5" s="22">
        <v>0.41587710641595604</v>
      </c>
      <c r="H5" s="23">
        <v>1.0612068325697502E-2</v>
      </c>
      <c r="I5" s="22">
        <v>5.6180929321405629E-2</v>
      </c>
      <c r="J5" s="23">
        <v>5.9507151525984138E-4</v>
      </c>
      <c r="K5" s="24">
        <v>409.31</v>
      </c>
      <c r="L5" s="24">
        <v>96.284999999999968</v>
      </c>
      <c r="M5" s="24">
        <v>353.09864674910341</v>
      </c>
      <c r="N5" s="24">
        <v>7.6141325207550148</v>
      </c>
      <c r="O5" s="24">
        <v>352.35780946101926</v>
      </c>
      <c r="P5" s="24">
        <v>3.637007378227521</v>
      </c>
    </row>
    <row r="6" spans="1:16" x14ac:dyDescent="0.3">
      <c r="A6" s="19" t="s">
        <v>40</v>
      </c>
      <c r="B6" s="20">
        <v>164.28853800532673</v>
      </c>
      <c r="C6" s="20">
        <v>235.23744372957722</v>
      </c>
      <c r="D6" s="21">
        <f t="shared" ref="D6:D18" si="0">B6/C6</f>
        <v>0.69839450472089171</v>
      </c>
      <c r="E6" s="22">
        <v>5.6438110008203479E-2</v>
      </c>
      <c r="F6" s="23">
        <v>1.0753324186465508E-3</v>
      </c>
      <c r="G6" s="22">
        <v>0.43226748149750005</v>
      </c>
      <c r="H6" s="23">
        <v>8.1962818665005308E-3</v>
      </c>
      <c r="I6" s="22">
        <v>5.5529288034309725E-2</v>
      </c>
      <c r="J6" s="23">
        <v>4.2410665036878389E-4</v>
      </c>
      <c r="K6" s="24">
        <v>477.82</v>
      </c>
      <c r="L6" s="24">
        <v>47.217499999999973</v>
      </c>
      <c r="M6" s="24">
        <v>364.7853377172604</v>
      </c>
      <c r="N6" s="24">
        <v>5.815914809237837</v>
      </c>
      <c r="O6" s="24">
        <v>348.37928084132693</v>
      </c>
      <c r="P6" s="24">
        <v>2.5969614510376369</v>
      </c>
    </row>
    <row r="7" spans="1:16" x14ac:dyDescent="0.3">
      <c r="A7" s="19" t="s">
        <v>41</v>
      </c>
      <c r="B7" s="20">
        <v>148.22348601173357</v>
      </c>
      <c r="C7" s="20">
        <v>186.99138990055289</v>
      </c>
      <c r="D7" s="21">
        <f t="shared" si="0"/>
        <v>0.79267546003354938</v>
      </c>
      <c r="E7" s="22">
        <v>5.4435484590825776E-2</v>
      </c>
      <c r="F7" s="23">
        <v>1.2337672314782517E-3</v>
      </c>
      <c r="G7" s="22">
        <v>0.42099879498222309</v>
      </c>
      <c r="H7" s="23">
        <v>9.404907598796565E-3</v>
      </c>
      <c r="I7" s="22">
        <v>5.6302312806506757E-2</v>
      </c>
      <c r="J7" s="23">
        <v>4.303357650525904E-4</v>
      </c>
      <c r="K7" s="24">
        <v>390.78999999999996</v>
      </c>
      <c r="L7" s="24">
        <v>47.217500000000001</v>
      </c>
      <c r="M7" s="24">
        <v>356.76499071708764</v>
      </c>
      <c r="N7" s="24">
        <v>6.7247095233142247</v>
      </c>
      <c r="O7" s="24">
        <v>353.0986325881201</v>
      </c>
      <c r="P7" s="24">
        <v>2.6331707625787413</v>
      </c>
    </row>
    <row r="8" spans="1:16" x14ac:dyDescent="0.3">
      <c r="A8" s="19" t="s">
        <v>42</v>
      </c>
      <c r="B8" s="20">
        <v>111.48368467896326</v>
      </c>
      <c r="C8" s="20">
        <v>197.25793808631258</v>
      </c>
      <c r="D8" s="21">
        <f t="shared" si="0"/>
        <v>0.5651670384498404</v>
      </c>
      <c r="E8" s="22">
        <v>5.4426290472857235E-2</v>
      </c>
      <c r="F8" s="23">
        <v>1.1859933109133033E-3</v>
      </c>
      <c r="G8" s="22">
        <v>0.41925178217909587</v>
      </c>
      <c r="H8" s="23">
        <v>9.2412222115228343E-3</v>
      </c>
      <c r="I8" s="22">
        <v>5.6758767211570346E-2</v>
      </c>
      <c r="J8" s="23">
        <v>1.2138639718182324E-3</v>
      </c>
      <c r="K8" s="24">
        <v>387.09000000000003</v>
      </c>
      <c r="L8" s="24">
        <v>48.142500000000013</v>
      </c>
      <c r="M8" s="24">
        <v>355.5158844360493</v>
      </c>
      <c r="N8" s="24">
        <v>6.6159164321568973</v>
      </c>
      <c r="O8" s="24">
        <v>355.88368619956799</v>
      </c>
      <c r="P8" s="24">
        <v>7.4072769162699741</v>
      </c>
    </row>
    <row r="9" spans="1:16" x14ac:dyDescent="0.3">
      <c r="A9" s="19" t="s">
        <v>43</v>
      </c>
      <c r="B9" s="20">
        <v>136.65865783911772</v>
      </c>
      <c r="C9" s="20">
        <v>243.71191568628643</v>
      </c>
      <c r="D9" s="21">
        <f t="shared" si="0"/>
        <v>0.56073851561295429</v>
      </c>
      <c r="E9" s="22">
        <v>6.0217562992940975E-2</v>
      </c>
      <c r="F9" s="23">
        <v>1.164349727700094E-3</v>
      </c>
      <c r="G9" s="22">
        <v>0.4705852911162246</v>
      </c>
      <c r="H9" s="23">
        <v>9.0499322321794824E-3</v>
      </c>
      <c r="I9" s="22">
        <v>5.6619901536862187E-2</v>
      </c>
      <c r="J9" s="23">
        <v>4.0549545481585964E-4</v>
      </c>
      <c r="K9" s="24">
        <v>612.98</v>
      </c>
      <c r="L9" s="24">
        <v>42.585000000000036</v>
      </c>
      <c r="M9" s="24">
        <v>391.59311445297601</v>
      </c>
      <c r="N9" s="24">
        <v>6.2543042405146654</v>
      </c>
      <c r="O9" s="24">
        <v>355.0365255185481</v>
      </c>
      <c r="P9" s="24">
        <v>2.4813362927133715</v>
      </c>
    </row>
    <row r="10" spans="1:16" x14ac:dyDescent="0.3">
      <c r="A10" s="19" t="s">
        <v>44</v>
      </c>
      <c r="B10" s="20">
        <v>212.67688878024154</v>
      </c>
      <c r="C10" s="20">
        <v>394.06612358019578</v>
      </c>
      <c r="D10" s="21">
        <f t="shared" si="0"/>
        <v>0.5396984821938392</v>
      </c>
      <c r="E10" s="22">
        <v>5.3967602946490639E-2</v>
      </c>
      <c r="F10" s="23">
        <v>9.0422211609719879E-4</v>
      </c>
      <c r="G10" s="22">
        <v>0.41983422322642733</v>
      </c>
      <c r="H10" s="23">
        <v>7.1159118472376047E-3</v>
      </c>
      <c r="I10" s="22">
        <v>5.6344617398214454E-2</v>
      </c>
      <c r="J10" s="23">
        <v>4.0021659708081936E-4</v>
      </c>
      <c r="K10" s="24">
        <v>368.57000000000005</v>
      </c>
      <c r="L10" s="24">
        <v>37.032500000000027</v>
      </c>
      <c r="M10" s="24">
        <v>355.93249793500814</v>
      </c>
      <c r="N10" s="24">
        <v>5.0946397427758985</v>
      </c>
      <c r="O10" s="24">
        <v>353.35680437829535</v>
      </c>
      <c r="P10" s="24">
        <v>2.4497911851916809</v>
      </c>
    </row>
    <row r="11" spans="1:16" x14ac:dyDescent="0.3">
      <c r="A11" s="19" t="s">
        <v>45</v>
      </c>
      <c r="B11" s="20">
        <v>184.13174841730333</v>
      </c>
      <c r="C11" s="20">
        <v>264.6084526142896</v>
      </c>
      <c r="D11" s="21">
        <f t="shared" si="0"/>
        <v>0.69586495290725148</v>
      </c>
      <c r="E11" s="22">
        <v>5.3597572017757805E-2</v>
      </c>
      <c r="F11" s="23">
        <v>1.1199744625237644E-3</v>
      </c>
      <c r="G11" s="22">
        <v>0.41356295707245905</v>
      </c>
      <c r="H11" s="23">
        <v>8.756536067762364E-3</v>
      </c>
      <c r="I11" s="22">
        <v>5.6394456805223918E-2</v>
      </c>
      <c r="J11" s="23">
        <v>4.2168847267129022E-4</v>
      </c>
      <c r="K11" s="24">
        <v>353.76</v>
      </c>
      <c r="L11" s="24">
        <v>80.547500000000014</v>
      </c>
      <c r="M11" s="24">
        <v>351.43771844010371</v>
      </c>
      <c r="N11" s="24">
        <v>6.2944867605268238</v>
      </c>
      <c r="O11" s="24">
        <v>353.66094554192131</v>
      </c>
      <c r="P11" s="24">
        <v>2.5803379307682413</v>
      </c>
    </row>
    <row r="12" spans="1:16" x14ac:dyDescent="0.3">
      <c r="A12" s="19" t="s">
        <v>46</v>
      </c>
      <c r="B12" s="20">
        <v>182.59806289925862</v>
      </c>
      <c r="C12" s="20">
        <v>339.59334766475905</v>
      </c>
      <c r="D12" s="21">
        <f t="shared" si="0"/>
        <v>0.53769623037350078</v>
      </c>
      <c r="E12" s="22">
        <v>5.3720589882409395E-2</v>
      </c>
      <c r="F12" s="23">
        <v>9.426791493341725E-4</v>
      </c>
      <c r="G12" s="22">
        <v>0.41221221020960702</v>
      </c>
      <c r="H12" s="23">
        <v>7.625704216730156E-3</v>
      </c>
      <c r="I12" s="22">
        <v>5.6048275037367853E-2</v>
      </c>
      <c r="J12" s="23">
        <v>3.9285133318078585E-4</v>
      </c>
      <c r="K12" s="24">
        <v>366.72</v>
      </c>
      <c r="L12" s="24">
        <v>38.885000000000048</v>
      </c>
      <c r="M12" s="24">
        <v>350.46699324291109</v>
      </c>
      <c r="N12" s="24">
        <v>5.4880715607860679</v>
      </c>
      <c r="O12" s="24">
        <v>351.54810144514761</v>
      </c>
      <c r="P12" s="24">
        <v>2.4055766148941164</v>
      </c>
    </row>
    <row r="13" spans="1:16" x14ac:dyDescent="0.3">
      <c r="A13" s="19" t="s">
        <v>47</v>
      </c>
      <c r="B13" s="20">
        <v>138.19066595814374</v>
      </c>
      <c r="C13" s="20">
        <v>262.50665592493766</v>
      </c>
      <c r="D13" s="21">
        <f t="shared" si="0"/>
        <v>0.52642728418154316</v>
      </c>
      <c r="E13" s="22">
        <v>6.8537688063644173E-2</v>
      </c>
      <c r="F13" s="23">
        <v>1.1285939893743168E-2</v>
      </c>
      <c r="G13" s="22">
        <v>0.43809889990842099</v>
      </c>
      <c r="H13" s="23">
        <v>1.6158489619617598E-2</v>
      </c>
      <c r="I13" s="22">
        <v>5.5937415141944134E-2</v>
      </c>
      <c r="J13" s="23">
        <v>6.4539277795144497E-4</v>
      </c>
      <c r="K13" s="24">
        <v>884.86999999999989</v>
      </c>
      <c r="L13" s="24">
        <v>346.27749999999997</v>
      </c>
      <c r="M13" s="24">
        <v>368.91103513031862</v>
      </c>
      <c r="N13" s="24">
        <v>11.411608950036374</v>
      </c>
      <c r="O13" s="24">
        <v>350.87134609962914</v>
      </c>
      <c r="P13" s="24">
        <v>3.9446247357807764</v>
      </c>
    </row>
    <row r="14" spans="1:16" x14ac:dyDescent="0.3">
      <c r="A14" s="19" t="s">
        <v>48</v>
      </c>
      <c r="B14" s="20">
        <v>141.87232464886807</v>
      </c>
      <c r="C14" s="20">
        <v>266.61947176705411</v>
      </c>
      <c r="D14" s="21">
        <f t="shared" si="0"/>
        <v>0.53211539168010269</v>
      </c>
      <c r="E14" s="22">
        <v>5.4860353968229657E-2</v>
      </c>
      <c r="F14" s="23">
        <v>1.0562709436178987E-3</v>
      </c>
      <c r="G14" s="22">
        <v>0.41866781762863264</v>
      </c>
      <c r="H14" s="23">
        <v>9.4066725899130468E-3</v>
      </c>
      <c r="I14" s="22">
        <v>5.6430086264733274E-2</v>
      </c>
      <c r="J14" s="23">
        <v>4.1254843627312558E-4</v>
      </c>
      <c r="K14" s="24">
        <v>405.60500000000002</v>
      </c>
      <c r="L14" s="24">
        <v>44.44</v>
      </c>
      <c r="M14" s="24">
        <v>355.098009513411</v>
      </c>
      <c r="N14" s="24">
        <v>6.73696606932271</v>
      </c>
      <c r="O14" s="24">
        <v>353.87836279396669</v>
      </c>
      <c r="P14" s="24">
        <v>2.524643443902248</v>
      </c>
    </row>
    <row r="15" spans="1:16" x14ac:dyDescent="0.3">
      <c r="A15" s="19" t="s">
        <v>49</v>
      </c>
      <c r="B15" s="20">
        <v>138.88624256742918</v>
      </c>
      <c r="C15" s="20">
        <v>281.83896088003655</v>
      </c>
      <c r="D15" s="21">
        <f t="shared" si="0"/>
        <v>0.49278581688549961</v>
      </c>
      <c r="E15" s="22">
        <v>5.620845404941955E-2</v>
      </c>
      <c r="F15" s="23">
        <v>1.1783588787837318E-3</v>
      </c>
      <c r="G15" s="22">
        <v>0.42372296646655166</v>
      </c>
      <c r="H15" s="23">
        <v>1.0347373993269083E-2</v>
      </c>
      <c r="I15" s="22">
        <v>5.6051119623281978E-2</v>
      </c>
      <c r="J15" s="23">
        <v>4.3010610322353891E-4</v>
      </c>
      <c r="K15" s="24">
        <v>461.15499999999997</v>
      </c>
      <c r="L15" s="24">
        <v>46.292500000000018</v>
      </c>
      <c r="M15" s="24">
        <v>358.70969999753481</v>
      </c>
      <c r="N15" s="24">
        <v>7.3836597845771896</v>
      </c>
      <c r="O15" s="24">
        <v>351.56546557017469</v>
      </c>
      <c r="P15" s="24">
        <v>2.632335732389695</v>
      </c>
    </row>
    <row r="16" spans="1:16" x14ac:dyDescent="0.3">
      <c r="A16" s="19" t="s">
        <v>50</v>
      </c>
      <c r="B16" s="20">
        <v>117.23334097371794</v>
      </c>
      <c r="C16" s="20">
        <v>232.26650350017735</v>
      </c>
      <c r="D16" s="21">
        <f t="shared" si="0"/>
        <v>0.50473632317639994</v>
      </c>
      <c r="E16" s="22">
        <v>5.7214121480758641E-2</v>
      </c>
      <c r="F16" s="23">
        <v>1.2434150332793937E-3</v>
      </c>
      <c r="G16" s="22">
        <v>0.4310608080866008</v>
      </c>
      <c r="H16" s="23">
        <v>1.1424069374280315E-2</v>
      </c>
      <c r="I16" s="22">
        <v>5.6129678667849327E-2</v>
      </c>
      <c r="J16" s="23">
        <v>4.6796204352197182E-4</v>
      </c>
      <c r="K16" s="24">
        <v>498.19</v>
      </c>
      <c r="L16" s="24">
        <v>48.142499999999984</v>
      </c>
      <c r="M16" s="24">
        <v>363.9295254031552</v>
      </c>
      <c r="N16" s="24">
        <v>8.1095165656116812</v>
      </c>
      <c r="O16" s="24">
        <v>352.04499283382103</v>
      </c>
      <c r="P16" s="24">
        <v>2.8626702855931128</v>
      </c>
    </row>
    <row r="17" spans="1:16" x14ac:dyDescent="0.3">
      <c r="A17" s="19" t="s">
        <v>51</v>
      </c>
      <c r="B17" s="20">
        <v>91.600665900654036</v>
      </c>
      <c r="C17" s="20">
        <v>158.22582397254928</v>
      </c>
      <c r="D17" s="21">
        <f t="shared" si="0"/>
        <v>0.57892361436870066</v>
      </c>
      <c r="E17" s="22">
        <v>5.9816311280597965E-2</v>
      </c>
      <c r="F17" s="23">
        <v>2.9205928428495953E-3</v>
      </c>
      <c r="G17" s="22">
        <v>0.46324020507530966</v>
      </c>
      <c r="H17" s="23">
        <v>3.025876308953622E-2</v>
      </c>
      <c r="I17" s="22">
        <v>5.6072899378442814E-2</v>
      </c>
      <c r="J17" s="23">
        <v>8.7380065612203137E-4</v>
      </c>
      <c r="K17" s="24">
        <v>598.17000000000007</v>
      </c>
      <c r="L17" s="24">
        <v>105.53999999999996</v>
      </c>
      <c r="M17" s="24">
        <v>386.50890512786793</v>
      </c>
      <c r="N17" s="24">
        <v>20.999041679559802</v>
      </c>
      <c r="O17" s="24">
        <v>351.69841356119491</v>
      </c>
      <c r="P17" s="24">
        <v>5.3371794050246946</v>
      </c>
    </row>
    <row r="18" spans="1:16" x14ac:dyDescent="0.3">
      <c r="A18" s="19" t="s">
        <v>52</v>
      </c>
      <c r="B18" s="20">
        <v>399.00103342205728</v>
      </c>
      <c r="C18" s="20">
        <v>611.73225570713339</v>
      </c>
      <c r="D18" s="21">
        <f t="shared" si="0"/>
        <v>0.65224782525294678</v>
      </c>
      <c r="E18" s="22">
        <v>5.9325188687289615E-2</v>
      </c>
      <c r="F18" s="23">
        <v>1.238743658550402E-3</v>
      </c>
      <c r="G18" s="22">
        <v>0.45010583550603395</v>
      </c>
      <c r="H18" s="23">
        <v>1.2864341664831132E-2</v>
      </c>
      <c r="I18" s="22">
        <v>5.6722095263870981E-2</v>
      </c>
      <c r="J18" s="23">
        <v>4.8593785014990748E-4</v>
      </c>
      <c r="K18" s="24">
        <v>588.91499999999996</v>
      </c>
      <c r="L18" s="24">
        <v>50.91500000000002</v>
      </c>
      <c r="M18" s="24">
        <v>377.35344851805206</v>
      </c>
      <c r="N18" s="24">
        <v>9.0114342053221126</v>
      </c>
      <c r="O18" s="24">
        <v>355.65997699268007</v>
      </c>
      <c r="P18" s="24">
        <v>2.9706240531668802</v>
      </c>
    </row>
    <row r="19" spans="1:16" x14ac:dyDescent="0.3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x14ac:dyDescent="0.3">
      <c r="A20" s="19" t="s">
        <v>53</v>
      </c>
      <c r="B20" s="20">
        <v>153.44139250739775</v>
      </c>
      <c r="C20" s="20">
        <v>295.71260813663275</v>
      </c>
      <c r="D20" s="21">
        <f>B20/C20</f>
        <v>0.51888687964397107</v>
      </c>
      <c r="E20" s="22">
        <v>5.8411413880616374E-2</v>
      </c>
      <c r="F20" s="23">
        <v>3.7341029107173405E-3</v>
      </c>
      <c r="G20" s="22">
        <v>0.45793103338044056</v>
      </c>
      <c r="H20" s="23">
        <v>2.9582572518226876E-2</v>
      </c>
      <c r="I20" s="22">
        <v>5.7358343654939102E-2</v>
      </c>
      <c r="J20" s="23">
        <v>1.6070363963187144E-3</v>
      </c>
      <c r="K20" s="24">
        <v>546.32999999999993</v>
      </c>
      <c r="L20" s="24">
        <v>140.71999999999997</v>
      </c>
      <c r="M20" s="24">
        <v>382.81802331266596</v>
      </c>
      <c r="N20" s="24">
        <v>20.60456883429201</v>
      </c>
      <c r="O20" s="24">
        <v>359.54017066918721</v>
      </c>
      <c r="P20" s="24">
        <v>9.7995689802190959</v>
      </c>
    </row>
    <row r="21" spans="1:16" x14ac:dyDescent="0.3">
      <c r="A21" s="19" t="s">
        <v>54</v>
      </c>
      <c r="B21" s="20">
        <v>174.99340080015409</v>
      </c>
      <c r="C21" s="20">
        <v>238.15032378239189</v>
      </c>
      <c r="D21" s="21">
        <f t="shared" ref="D21:D24" si="1">B21/C21</f>
        <v>0.73480227958897515</v>
      </c>
      <c r="E21" s="22">
        <v>5.2484898355624629E-2</v>
      </c>
      <c r="F21" s="23">
        <v>2.5855531026586914E-3</v>
      </c>
      <c r="G21" s="22">
        <v>0.3990444412900237</v>
      </c>
      <c r="H21" s="23">
        <v>3.4803037976538762E-2</v>
      </c>
      <c r="I21" s="22">
        <v>5.5570219643521754E-2</v>
      </c>
      <c r="J21" s="23">
        <v>3.0888262089635095E-3</v>
      </c>
      <c r="K21" s="24">
        <v>305.61500000000001</v>
      </c>
      <c r="L21" s="24">
        <v>112.94750000000002</v>
      </c>
      <c r="M21" s="24">
        <v>340.95492881933677</v>
      </c>
      <c r="N21" s="24">
        <v>25.260029314621512</v>
      </c>
      <c r="O21" s="24">
        <v>348.62925684216867</v>
      </c>
      <c r="P21" s="24">
        <v>18.864538151874566</v>
      </c>
    </row>
    <row r="22" spans="1:16" x14ac:dyDescent="0.3">
      <c r="A22" s="19" t="s">
        <v>55</v>
      </c>
      <c r="B22" s="20">
        <v>514.63667400435929</v>
      </c>
      <c r="C22" s="20">
        <v>501.13077049347567</v>
      </c>
      <c r="D22" s="21">
        <f t="shared" si="1"/>
        <v>1.0269508565550347</v>
      </c>
      <c r="E22" s="22">
        <v>5.2490586430457939E-2</v>
      </c>
      <c r="F22" s="23">
        <v>1.9424302129742404E-3</v>
      </c>
      <c r="G22" s="22">
        <v>0.42565207960946466</v>
      </c>
      <c r="H22" s="23">
        <v>1.5975595852871369E-2</v>
      </c>
      <c r="I22" s="22">
        <v>5.6137702427055604E-2</v>
      </c>
      <c r="J22" s="23">
        <v>1.9414347131284421E-3</v>
      </c>
      <c r="K22" s="24">
        <v>305.61500000000001</v>
      </c>
      <c r="L22" s="24">
        <v>85.174999999999983</v>
      </c>
      <c r="M22" s="24">
        <v>360.0845903231239</v>
      </c>
      <c r="N22" s="24">
        <v>11.380830702629369</v>
      </c>
      <c r="O22" s="24">
        <v>352.09396814405278</v>
      </c>
      <c r="P22" s="24">
        <v>11.85158247720446</v>
      </c>
    </row>
    <row r="23" spans="1:16" x14ac:dyDescent="0.3">
      <c r="A23" s="19" t="s">
        <v>56</v>
      </c>
      <c r="B23" s="20">
        <v>138.6708306440928</v>
      </c>
      <c r="C23" s="20">
        <v>235.4669244341093</v>
      </c>
      <c r="D23" s="21">
        <f t="shared" si="1"/>
        <v>0.58891851149521879</v>
      </c>
      <c r="E23" s="22">
        <v>7.8258271517800099E-2</v>
      </c>
      <c r="F23" s="23">
        <v>2.2670822436417089E-3</v>
      </c>
      <c r="G23" s="22">
        <v>0.59416948922139778</v>
      </c>
      <c r="H23" s="23">
        <v>1.6514419733614838E-2</v>
      </c>
      <c r="I23" s="22">
        <v>5.5932075204135692E-2</v>
      </c>
      <c r="J23" s="23">
        <v>5.6444991993557267E-4</v>
      </c>
      <c r="K23" s="24">
        <v>1153.71</v>
      </c>
      <c r="L23" s="24">
        <v>57.870000000000005</v>
      </c>
      <c r="M23" s="24">
        <v>473.52683577645092</v>
      </c>
      <c r="N23" s="24">
        <v>10.523546670239265</v>
      </c>
      <c r="O23" s="24">
        <v>350.8387461203435</v>
      </c>
      <c r="P23" s="24">
        <v>3.4511434241183481</v>
      </c>
    </row>
    <row r="24" spans="1:16" x14ac:dyDescent="0.3">
      <c r="A24" s="19" t="s">
        <v>57</v>
      </c>
      <c r="B24" s="20">
        <v>512.362701285757</v>
      </c>
      <c r="C24" s="20">
        <v>273.79965016714186</v>
      </c>
      <c r="D24" s="21">
        <f t="shared" si="1"/>
        <v>1.8713051714017295</v>
      </c>
      <c r="E24" s="22">
        <v>6.2340743667670222E-2</v>
      </c>
      <c r="F24" s="23">
        <v>3.6877289957466383E-3</v>
      </c>
      <c r="G24" s="22">
        <v>0.491553911575835</v>
      </c>
      <c r="H24" s="23">
        <v>6.5871053886744468E-2</v>
      </c>
      <c r="I24" s="22">
        <v>5.5720557985901656E-2</v>
      </c>
      <c r="J24" s="23">
        <v>3.0470474468462256E-3</v>
      </c>
      <c r="K24" s="24">
        <v>687.05</v>
      </c>
      <c r="L24" s="24">
        <v>126.67999999999995</v>
      </c>
      <c r="M24" s="24">
        <v>405.96889901671705</v>
      </c>
      <c r="N24" s="24">
        <v>44.842910955963006</v>
      </c>
      <c r="O24" s="24">
        <v>349.54731439666585</v>
      </c>
      <c r="P24" s="24">
        <v>18.606761525413983</v>
      </c>
    </row>
    <row r="25" spans="1:16" x14ac:dyDescent="0.3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 x14ac:dyDescent="0.3">
      <c r="A26" s="19" t="s">
        <v>58</v>
      </c>
      <c r="B26" s="20">
        <v>153.17566359920065</v>
      </c>
      <c r="C26" s="20">
        <v>247.65402211839117</v>
      </c>
      <c r="D26" s="21">
        <f>B26/C26</f>
        <v>0.61850666623122685</v>
      </c>
      <c r="E26" s="22">
        <v>5.3327139718233503E-2</v>
      </c>
      <c r="F26" s="23">
        <v>1.105345719247092E-3</v>
      </c>
      <c r="G26" s="22">
        <v>0.40962268357080273</v>
      </c>
      <c r="H26" s="23">
        <v>8.1161708791203058</v>
      </c>
      <c r="I26" s="22">
        <v>5.5420906604081235E-2</v>
      </c>
      <c r="J26" s="23">
        <v>4.1778945913391343</v>
      </c>
      <c r="K26" s="24">
        <v>342.65</v>
      </c>
      <c r="L26" s="24">
        <v>48.142499999999984</v>
      </c>
      <c r="M26" s="24">
        <v>348.60340993484431</v>
      </c>
      <c r="N26" s="24">
        <v>5.851065081937814</v>
      </c>
      <c r="O26" s="24">
        <v>347.71733098453632</v>
      </c>
      <c r="P26" s="24">
        <v>2.5587185308833815</v>
      </c>
    </row>
    <row r="27" spans="1:16" x14ac:dyDescent="0.3">
      <c r="A27" s="19" t="s">
        <v>59</v>
      </c>
      <c r="B27" s="20">
        <v>173.24684101007384</v>
      </c>
      <c r="C27" s="20">
        <v>288.47743759515259</v>
      </c>
      <c r="D27" s="21">
        <f t="shared" ref="D27:D44" si="2">B27/C27</f>
        <v>0.60055594799482159</v>
      </c>
      <c r="E27" s="22">
        <v>5.4478785780355067E-2</v>
      </c>
      <c r="F27" s="23">
        <v>1.0555591119932458E-3</v>
      </c>
      <c r="G27" s="22">
        <v>0.42893143760649383</v>
      </c>
      <c r="H27" s="23">
        <v>8.1035132912496284</v>
      </c>
      <c r="I27" s="22">
        <v>5.6768447198078435E-2</v>
      </c>
      <c r="J27" s="23">
        <v>4.3715871851865105</v>
      </c>
      <c r="K27" s="24">
        <v>390.78999999999996</v>
      </c>
      <c r="L27" s="24">
        <v>44.44</v>
      </c>
      <c r="M27" s="24">
        <v>362.41754431133478</v>
      </c>
      <c r="N27" s="24">
        <v>5.7635392021907332</v>
      </c>
      <c r="O27" s="24">
        <v>355.94273554786491</v>
      </c>
      <c r="P27" s="24">
        <v>2.6736385246318548</v>
      </c>
    </row>
    <row r="28" spans="1:16" x14ac:dyDescent="0.3">
      <c r="A28" s="19" t="s">
        <v>60</v>
      </c>
      <c r="B28" s="20">
        <v>128.27502582045148</v>
      </c>
      <c r="C28" s="20">
        <v>194.05155731172712</v>
      </c>
      <c r="D28" s="21">
        <f t="shared" si="2"/>
        <v>0.66103579686499858</v>
      </c>
      <c r="E28" s="22">
        <v>5.6068284146836969E-2</v>
      </c>
      <c r="F28" s="23">
        <v>1.2058872299757369E-3</v>
      </c>
      <c r="G28" s="22">
        <v>0.44040189691339471</v>
      </c>
      <c r="H28" s="23">
        <v>9.2543975264141558</v>
      </c>
      <c r="I28" s="22">
        <v>5.677889196908438E-2</v>
      </c>
      <c r="J28" s="23">
        <v>4.3165736389401319</v>
      </c>
      <c r="K28" s="24">
        <v>453.75</v>
      </c>
      <c r="L28" s="24">
        <v>48.142499999999984</v>
      </c>
      <c r="M28" s="24">
        <v>370.53578689837968</v>
      </c>
      <c r="N28" s="24">
        <v>6.5285699251411211</v>
      </c>
      <c r="O28" s="24">
        <v>356.00644958794709</v>
      </c>
      <c r="P28" s="24">
        <v>2.6401440859387351</v>
      </c>
    </row>
    <row r="29" spans="1:16" x14ac:dyDescent="0.3">
      <c r="A29" s="19" t="s">
        <v>61</v>
      </c>
      <c r="B29" s="20">
        <v>271.06014051811894</v>
      </c>
      <c r="C29" s="20">
        <v>376.48144323087689</v>
      </c>
      <c r="D29" s="21">
        <f t="shared" si="2"/>
        <v>0.71998273856991024</v>
      </c>
      <c r="E29" s="22">
        <v>5.418198644659384E-2</v>
      </c>
      <c r="F29" s="23">
        <v>1.0008801213246558E-3</v>
      </c>
      <c r="G29" s="22">
        <v>0.42181813638212368</v>
      </c>
      <c r="H29" s="23">
        <v>7.3896508406408472</v>
      </c>
      <c r="I29" s="22">
        <v>5.6111279765340111E-2</v>
      </c>
      <c r="J29" s="23">
        <v>3.7054180622803279</v>
      </c>
      <c r="K29" s="24">
        <v>388.94</v>
      </c>
      <c r="L29" s="24">
        <v>37.95999999999998</v>
      </c>
      <c r="M29" s="24">
        <v>357.3502872137758</v>
      </c>
      <c r="N29" s="24">
        <v>5.2828672548539233</v>
      </c>
      <c r="O29" s="24">
        <v>351.93268846286298</v>
      </c>
      <c r="P29" s="24">
        <v>2.2697260836979907</v>
      </c>
    </row>
    <row r="30" spans="1:16" x14ac:dyDescent="0.3">
      <c r="A30" s="19" t="s">
        <v>62</v>
      </c>
      <c r="B30" s="20">
        <v>250.07557153725458</v>
      </c>
      <c r="C30" s="20">
        <v>344.48483531170922</v>
      </c>
      <c r="D30" s="21">
        <f t="shared" si="2"/>
        <v>0.72594072627601203</v>
      </c>
      <c r="E30" s="22">
        <v>5.2973361133571366E-2</v>
      </c>
      <c r="F30" s="23">
        <v>1.0437755056190577E-3</v>
      </c>
      <c r="G30" s="22">
        <v>0.40450260100488772</v>
      </c>
      <c r="H30" s="23">
        <v>7.5830764018780936</v>
      </c>
      <c r="I30" s="22">
        <v>5.5105768260406633E-2</v>
      </c>
      <c r="J30" s="23">
        <v>3.9328964434072629</v>
      </c>
      <c r="K30" s="24">
        <v>327.83500000000004</v>
      </c>
      <c r="L30" s="24">
        <v>44.44</v>
      </c>
      <c r="M30" s="24">
        <v>344.90858452405848</v>
      </c>
      <c r="N30" s="24">
        <v>5.4871884292324795</v>
      </c>
      <c r="O30" s="24">
        <v>345.79220743382905</v>
      </c>
      <c r="P30" s="24">
        <v>2.410138931584926</v>
      </c>
    </row>
    <row r="31" spans="1:16" x14ac:dyDescent="0.3">
      <c r="A31" s="19" t="s">
        <v>63</v>
      </c>
      <c r="B31" s="20">
        <v>207.97258958591448</v>
      </c>
      <c r="C31" s="20">
        <v>263.91092212285116</v>
      </c>
      <c r="D31" s="21">
        <f t="shared" si="2"/>
        <v>0.78804085830560189</v>
      </c>
      <c r="E31" s="22">
        <v>6.6630151091350384E-2</v>
      </c>
      <c r="F31" s="23">
        <v>1.7958399625524373E-3</v>
      </c>
      <c r="G31" s="22">
        <v>0.5256566852711172</v>
      </c>
      <c r="H31" s="23">
        <v>15.299844930354169</v>
      </c>
      <c r="I31" s="22">
        <v>5.6247484890644919E-2</v>
      </c>
      <c r="J31" s="23">
        <v>4.1743787455298706</v>
      </c>
      <c r="K31" s="24">
        <v>827.77499999999998</v>
      </c>
      <c r="L31" s="24">
        <v>57.404999999999973</v>
      </c>
      <c r="M31" s="24">
        <v>428.92311587004554</v>
      </c>
      <c r="N31" s="24">
        <v>10.186810109943201</v>
      </c>
      <c r="O31" s="24">
        <v>352.76401945393297</v>
      </c>
      <c r="P31" s="24">
        <v>2.5547887518356607</v>
      </c>
    </row>
    <row r="32" spans="1:16" x14ac:dyDescent="0.3">
      <c r="A32" s="19" t="s">
        <v>64</v>
      </c>
      <c r="B32" s="20">
        <v>231.66349365336029</v>
      </c>
      <c r="C32" s="20">
        <v>369.21977187251662</v>
      </c>
      <c r="D32" s="21">
        <f t="shared" si="2"/>
        <v>0.62744064999137839</v>
      </c>
      <c r="E32" s="22">
        <v>5.8775909257898995E-2</v>
      </c>
      <c r="F32" s="23">
        <v>1.1857600039997306E-3</v>
      </c>
      <c r="G32" s="22">
        <v>0.46118397052697019</v>
      </c>
      <c r="H32" s="23">
        <v>8.7906065382547407</v>
      </c>
      <c r="I32" s="22">
        <v>5.6518867266078042E-2</v>
      </c>
      <c r="J32" s="23">
        <v>3.9347322640320996</v>
      </c>
      <c r="K32" s="24">
        <v>566.70000000000005</v>
      </c>
      <c r="L32" s="24">
        <v>44.435000000000002</v>
      </c>
      <c r="M32" s="24">
        <v>385.08102330730787</v>
      </c>
      <c r="N32" s="24">
        <v>6.1142402766417039</v>
      </c>
      <c r="O32" s="24">
        <v>354.42008823939375</v>
      </c>
      <c r="P32" s="24">
        <v>2.4084172415521179</v>
      </c>
    </row>
    <row r="33" spans="1:16" x14ac:dyDescent="0.3">
      <c r="A33" s="19" t="s">
        <v>65</v>
      </c>
      <c r="B33" s="20">
        <v>146.8641440013736</v>
      </c>
      <c r="C33" s="20">
        <v>261.56312965230006</v>
      </c>
      <c r="D33" s="21">
        <f t="shared" si="2"/>
        <v>0.56148641514039987</v>
      </c>
      <c r="E33" s="22">
        <v>5.5338240580169958E-2</v>
      </c>
      <c r="F33" s="23">
        <v>1.229766676101803E-3</v>
      </c>
      <c r="G33" s="22">
        <v>0.43148978460759174</v>
      </c>
      <c r="H33" s="23">
        <v>9.2484212230226994</v>
      </c>
      <c r="I33" s="22">
        <v>5.6188180652863164E-2</v>
      </c>
      <c r="J33" s="23">
        <v>4.6243088107516011</v>
      </c>
      <c r="K33" s="24">
        <v>433.38</v>
      </c>
      <c r="L33" s="24">
        <v>49.995000000000005</v>
      </c>
      <c r="M33" s="24">
        <v>364.2338522465177</v>
      </c>
      <c r="N33" s="24">
        <v>6.5647558219631001</v>
      </c>
      <c r="O33" s="24">
        <v>352.40206790593442</v>
      </c>
      <c r="P33" s="24">
        <v>2.8288415146011991</v>
      </c>
    </row>
    <row r="34" spans="1:16" x14ac:dyDescent="0.3">
      <c r="A34" s="19" t="s">
        <v>66</v>
      </c>
      <c r="B34" s="20">
        <v>164.77748472615508</v>
      </c>
      <c r="C34" s="20">
        <v>294.07211985509986</v>
      </c>
      <c r="D34" s="21">
        <f t="shared" si="2"/>
        <v>0.56033018297466286</v>
      </c>
      <c r="E34" s="22">
        <v>5.4372801957527583E-2</v>
      </c>
      <c r="F34" s="23">
        <v>1.1579693902340682E-3</v>
      </c>
      <c r="G34" s="22">
        <v>0.42474750562153096</v>
      </c>
      <c r="H34" s="23">
        <v>8.7250884583434303</v>
      </c>
      <c r="I34" s="22">
        <v>5.6252191734505276E-2</v>
      </c>
      <c r="J34" s="23">
        <v>4.1502006321602325</v>
      </c>
      <c r="K34" s="24">
        <v>387.09000000000003</v>
      </c>
      <c r="L34" s="24">
        <v>48.142500000000013</v>
      </c>
      <c r="M34" s="24">
        <v>359.44012690588369</v>
      </c>
      <c r="N34" s="24">
        <v>6.2229611861463328</v>
      </c>
      <c r="O34" s="24">
        <v>352.79274586307827</v>
      </c>
      <c r="P34" s="24">
        <v>2.540063761504856</v>
      </c>
    </row>
    <row r="35" spans="1:16" x14ac:dyDescent="0.3">
      <c r="A35" s="19" t="s">
        <v>67</v>
      </c>
      <c r="B35" s="20">
        <v>138.83784423070153</v>
      </c>
      <c r="C35" s="20">
        <v>246.39436032587756</v>
      </c>
      <c r="D35" s="21">
        <f t="shared" si="2"/>
        <v>0.56347817396094879</v>
      </c>
      <c r="E35" s="22">
        <v>5.4512042380926023E-2</v>
      </c>
      <c r="F35" s="23">
        <v>1.318195852076856E-3</v>
      </c>
      <c r="G35" s="22">
        <v>0.4238851426514183</v>
      </c>
      <c r="H35" s="23">
        <v>9.6814398769901295</v>
      </c>
      <c r="I35" s="22">
        <v>5.6539987505817922E-2</v>
      </c>
      <c r="J35" s="23">
        <v>4.8011822581817949</v>
      </c>
      <c r="K35" s="24">
        <v>390.78999999999996</v>
      </c>
      <c r="L35" s="24">
        <v>55.550000000000011</v>
      </c>
      <c r="M35" s="24">
        <v>358.82535562402796</v>
      </c>
      <c r="N35" s="24">
        <v>6.9082170235904616</v>
      </c>
      <c r="O35" s="24">
        <v>354.54895337978962</v>
      </c>
      <c r="P35" s="24">
        <v>2.9356618252158548</v>
      </c>
    </row>
    <row r="36" spans="1:16" x14ac:dyDescent="0.3">
      <c r="A36" s="19" t="s">
        <v>68</v>
      </c>
      <c r="B36" s="20">
        <v>265.01037829610317</v>
      </c>
      <c r="C36" s="20">
        <v>318.96082354132835</v>
      </c>
      <c r="D36" s="21">
        <f t="shared" si="2"/>
        <v>0.83085557453034753</v>
      </c>
      <c r="E36" s="22">
        <v>5.4074174113345683E-2</v>
      </c>
      <c r="F36" s="23">
        <v>1.2844966577160919E-3</v>
      </c>
      <c r="G36" s="22">
        <v>0.41480222611674439</v>
      </c>
      <c r="H36" s="23">
        <v>9.1910714511400435</v>
      </c>
      <c r="I36" s="22">
        <v>5.5713084118123243E-2</v>
      </c>
      <c r="J36" s="23">
        <v>4.4828279673277702</v>
      </c>
      <c r="K36" s="24">
        <v>375.98</v>
      </c>
      <c r="L36" s="24">
        <v>53.697500000000048</v>
      </c>
      <c r="M36" s="24">
        <v>352.32751362921005</v>
      </c>
      <c r="N36" s="24">
        <v>6.6006482575279923</v>
      </c>
      <c r="O36" s="24">
        <v>349.50167749263858</v>
      </c>
      <c r="P36" s="24">
        <v>2.7438110086399696</v>
      </c>
    </row>
    <row r="37" spans="1:16" x14ac:dyDescent="0.3">
      <c r="A37" s="19" t="s">
        <v>69</v>
      </c>
      <c r="B37" s="20">
        <v>214.81813579648318</v>
      </c>
      <c r="C37" s="20">
        <v>366.66138778283545</v>
      </c>
      <c r="D37" s="21">
        <f t="shared" si="2"/>
        <v>0.58587607791337626</v>
      </c>
      <c r="E37" s="22">
        <v>5.6297630683010594E-2</v>
      </c>
      <c r="F37" s="23">
        <v>9.6061155963157697E-4</v>
      </c>
      <c r="G37" s="22">
        <v>0.43633179994783</v>
      </c>
      <c r="H37" s="23">
        <v>7.1841359780698211</v>
      </c>
      <c r="I37" s="22">
        <v>5.588610652263578E-2</v>
      </c>
      <c r="J37" s="23">
        <v>3.7750354229316003</v>
      </c>
      <c r="K37" s="24">
        <v>464.86</v>
      </c>
      <c r="L37" s="24">
        <v>34.254999999999995</v>
      </c>
      <c r="M37" s="24">
        <v>367.66259064388436</v>
      </c>
      <c r="N37" s="24">
        <v>5.0848162978873326</v>
      </c>
      <c r="O37" s="24">
        <v>350.55810343721356</v>
      </c>
      <c r="P37" s="24">
        <v>2.312502303795771</v>
      </c>
    </row>
    <row r="38" spans="1:16" x14ac:dyDescent="0.3">
      <c r="A38" s="19" t="s">
        <v>70</v>
      </c>
      <c r="B38" s="20">
        <v>183.71652718213628</v>
      </c>
      <c r="C38" s="20">
        <v>315.97898335099006</v>
      </c>
      <c r="D38" s="21">
        <f t="shared" si="2"/>
        <v>0.58142008444296944</v>
      </c>
      <c r="E38" s="22">
        <v>5.7112431132291169E-2</v>
      </c>
      <c r="F38" s="23">
        <v>1.0726801026914039E-3</v>
      </c>
      <c r="G38" s="22">
        <v>0.44092681391382083</v>
      </c>
      <c r="H38" s="23">
        <v>8.1221636489457989</v>
      </c>
      <c r="I38" s="22">
        <v>5.5694740528552951E-2</v>
      </c>
      <c r="J38" s="23">
        <v>3.9118875308140018</v>
      </c>
      <c r="K38" s="24">
        <v>494.48500000000001</v>
      </c>
      <c r="L38" s="24">
        <v>73.137499999999989</v>
      </c>
      <c r="M38" s="24">
        <v>370.9057494302441</v>
      </c>
      <c r="N38" s="24">
        <v>5.729028612287963</v>
      </c>
      <c r="O38" s="24">
        <v>349.38966656364715</v>
      </c>
      <c r="P38" s="24">
        <v>2.3961646517026431</v>
      </c>
    </row>
    <row r="39" spans="1:16" x14ac:dyDescent="0.3">
      <c r="A39" s="19" t="s">
        <v>71</v>
      </c>
      <c r="B39" s="20">
        <v>129.43259113907388</v>
      </c>
      <c r="C39" s="20">
        <v>205.72493848525579</v>
      </c>
      <c r="D39" s="21">
        <f t="shared" si="2"/>
        <v>0.62915362664381236</v>
      </c>
      <c r="E39" s="22">
        <v>5.2194543231928646E-2</v>
      </c>
      <c r="F39" s="23">
        <v>1.2030737408865325E-3</v>
      </c>
      <c r="G39" s="22">
        <v>0.40546788329737449</v>
      </c>
      <c r="H39" s="23">
        <v>9.0677161029748383</v>
      </c>
      <c r="I39" s="22">
        <v>5.6293386927934647E-2</v>
      </c>
      <c r="J39" s="23">
        <v>4.4534072880788784</v>
      </c>
      <c r="K39" s="24">
        <v>294.505</v>
      </c>
      <c r="L39" s="24">
        <v>53.697500000000019</v>
      </c>
      <c r="M39" s="24">
        <v>345.60619421457261</v>
      </c>
      <c r="N39" s="24">
        <v>6.5552035354653029</v>
      </c>
      <c r="O39" s="27">
        <v>353.04415940120396</v>
      </c>
      <c r="P39" s="24">
        <v>2.7245317567988634</v>
      </c>
    </row>
    <row r="40" spans="1:16" x14ac:dyDescent="0.3">
      <c r="A40" s="19" t="s">
        <v>72</v>
      </c>
      <c r="B40" s="20">
        <v>253.2305905023108</v>
      </c>
      <c r="C40" s="20">
        <v>298.27161961856001</v>
      </c>
      <c r="D40" s="21">
        <f t="shared" si="2"/>
        <v>0.84899324590837966</v>
      </c>
      <c r="E40" s="22">
        <v>7.0278163148584052E-2</v>
      </c>
      <c r="F40" s="23">
        <v>1.4834009196887327E-3</v>
      </c>
      <c r="G40" s="22">
        <v>0.52756524907877667</v>
      </c>
      <c r="H40" s="23">
        <v>11.090529758432613</v>
      </c>
      <c r="I40" s="22">
        <v>5.414807934398011E-2</v>
      </c>
      <c r="J40" s="23">
        <v>4.2721918958861478</v>
      </c>
      <c r="K40" s="24">
        <v>936.72</v>
      </c>
      <c r="L40" s="24">
        <v>47.222500000000025</v>
      </c>
      <c r="M40" s="24">
        <v>430.19254445430118</v>
      </c>
      <c r="N40" s="24">
        <v>7.3777526380279479</v>
      </c>
      <c r="O40" s="27">
        <v>339.938327073099</v>
      </c>
      <c r="P40" s="24">
        <v>2.619007421509131</v>
      </c>
    </row>
    <row r="41" spans="1:16" x14ac:dyDescent="0.3">
      <c r="A41" s="19" t="s">
        <v>73</v>
      </c>
      <c r="B41" s="20">
        <v>177.20990066924017</v>
      </c>
      <c r="C41" s="20">
        <v>215.04387691581158</v>
      </c>
      <c r="D41" s="21">
        <f t="shared" si="2"/>
        <v>0.82406392225999914</v>
      </c>
      <c r="E41" s="22">
        <v>5.336663251364724E-2</v>
      </c>
      <c r="F41" s="23">
        <v>1.1615909259185435E-3</v>
      </c>
      <c r="G41" s="22">
        <v>0.40535534689064401</v>
      </c>
      <c r="H41" s="23">
        <v>8.5376536200797108</v>
      </c>
      <c r="I41" s="22">
        <v>5.502069383216477E-2</v>
      </c>
      <c r="J41" s="23">
        <v>4.5306674828872762</v>
      </c>
      <c r="K41" s="24">
        <v>342.65</v>
      </c>
      <c r="L41" s="24">
        <v>49.995000000000005</v>
      </c>
      <c r="M41" s="24">
        <v>345.52488880973419</v>
      </c>
      <c r="N41" s="24">
        <v>6.1730117496885901</v>
      </c>
      <c r="O41" s="27">
        <v>345.27240446381467</v>
      </c>
      <c r="P41" s="24">
        <v>2.7746114096972301</v>
      </c>
    </row>
    <row r="42" spans="1:16" x14ac:dyDescent="0.3">
      <c r="A42" s="19" t="s">
        <v>74</v>
      </c>
      <c r="B42" s="20">
        <v>161.2908204876403</v>
      </c>
      <c r="C42" s="20">
        <v>290.17472916028345</v>
      </c>
      <c r="D42" s="21">
        <f t="shared" si="2"/>
        <v>0.5558403412812295</v>
      </c>
      <c r="E42" s="22">
        <v>5.2072811429954624E-2</v>
      </c>
      <c r="F42" s="23">
        <v>1.2201643185800499E-3</v>
      </c>
      <c r="G42" s="22">
        <v>0.40536734733178087</v>
      </c>
      <c r="H42" s="23">
        <v>9.4919972929546184</v>
      </c>
      <c r="I42" s="22">
        <v>5.6419670194878896E-2</v>
      </c>
      <c r="J42" s="23">
        <v>5.110048446065095</v>
      </c>
      <c r="K42" s="24">
        <v>287.10000000000002</v>
      </c>
      <c r="L42" s="24">
        <v>53.699999999999989</v>
      </c>
      <c r="M42" s="24">
        <v>345.53355920940561</v>
      </c>
      <c r="N42" s="24">
        <v>6.8620266562946854</v>
      </c>
      <c r="O42" s="27">
        <v>353.81480285533257</v>
      </c>
      <c r="P42" s="24">
        <v>3.1240677799244811</v>
      </c>
    </row>
    <row r="43" spans="1:16" x14ac:dyDescent="0.3">
      <c r="A43" s="19" t="s">
        <v>75</v>
      </c>
      <c r="B43" s="20">
        <v>274.74625206518709</v>
      </c>
      <c r="C43" s="20">
        <v>1722.741865925243</v>
      </c>
      <c r="D43" s="21">
        <f t="shared" si="2"/>
        <v>0.15948196157503117</v>
      </c>
      <c r="E43" s="22">
        <v>6.3021006559717485E-2</v>
      </c>
      <c r="F43" s="23">
        <v>7.9283461207572156E-4</v>
      </c>
      <c r="G43" s="22">
        <v>0.53150222771687516</v>
      </c>
      <c r="H43" s="23">
        <v>6.6148752075160244</v>
      </c>
      <c r="I43" s="22">
        <v>6.085746954401635E-2</v>
      </c>
      <c r="J43" s="23">
        <v>4.1199007270523254</v>
      </c>
      <c r="K43" s="24">
        <v>709.27</v>
      </c>
      <c r="L43" s="24">
        <v>30.552500000000009</v>
      </c>
      <c r="M43" s="24">
        <v>432.80611452267857</v>
      </c>
      <c r="N43" s="24">
        <v>4.3955136226759235</v>
      </c>
      <c r="O43" s="27">
        <v>380.83812825578184</v>
      </c>
      <c r="P43" s="24">
        <v>2.5119344227663212</v>
      </c>
    </row>
    <row r="44" spans="1:16" x14ac:dyDescent="0.3">
      <c r="A44" s="19" t="s">
        <v>76</v>
      </c>
      <c r="B44" s="20">
        <v>175.57814710740513</v>
      </c>
      <c r="C44" s="20">
        <v>326.6176600573877</v>
      </c>
      <c r="D44" s="21">
        <f t="shared" si="2"/>
        <v>0.53756476938985942</v>
      </c>
      <c r="E44" s="22">
        <v>5.4375138249710263E-2</v>
      </c>
      <c r="F44" s="23">
        <v>9.8517410956206765E-4</v>
      </c>
      <c r="G44" s="22">
        <v>0.426550465810277</v>
      </c>
      <c r="H44" s="23">
        <v>7.9136465121939681</v>
      </c>
      <c r="I44" s="22">
        <v>5.6547067024330967E-2</v>
      </c>
      <c r="J44" s="23">
        <v>3.9351391477308741</v>
      </c>
      <c r="K44" s="24">
        <v>387.09000000000003</v>
      </c>
      <c r="L44" s="24">
        <v>40.737500000000011</v>
      </c>
      <c r="M44" s="24">
        <v>360.72424065596351</v>
      </c>
      <c r="N44" s="24">
        <v>5.6380747027805169</v>
      </c>
      <c r="O44" s="27">
        <v>354.59214848473994</v>
      </c>
      <c r="P44" s="24">
        <v>2.4086082211303292</v>
      </c>
    </row>
    <row r="45" spans="1:16" x14ac:dyDescent="0.3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6"/>
      <c r="P45" s="28"/>
    </row>
    <row r="46" spans="1:16" x14ac:dyDescent="0.3">
      <c r="A46" s="29" t="s">
        <v>77</v>
      </c>
      <c r="B46" s="30">
        <v>80.62</v>
      </c>
      <c r="C46" s="30">
        <v>175.04</v>
      </c>
      <c r="D46" s="21">
        <f>B46/C46</f>
        <v>0.46058043875685561</v>
      </c>
      <c r="E46" s="31">
        <v>5.3240000000000003E-2</v>
      </c>
      <c r="F46" s="31">
        <v>1.5900000000000001E-3</v>
      </c>
      <c r="G46" s="31">
        <v>0.36435000000000001</v>
      </c>
      <c r="H46" s="31">
        <v>1.0330000000000001E-2</v>
      </c>
      <c r="I46" s="31">
        <v>4.9610000000000001E-2</v>
      </c>
      <c r="J46" s="31">
        <v>4.6999999999999999E-4</v>
      </c>
      <c r="K46" s="24">
        <v>339</v>
      </c>
      <c r="L46" s="24">
        <v>66.209999999999994</v>
      </c>
      <c r="M46" s="24">
        <v>315.5</v>
      </c>
      <c r="N46" s="24">
        <v>7.68</v>
      </c>
      <c r="O46" s="19">
        <v>312.10000000000002</v>
      </c>
      <c r="P46" s="24">
        <v>2.92</v>
      </c>
    </row>
    <row r="47" spans="1:16" x14ac:dyDescent="0.3">
      <c r="A47" s="29" t="s">
        <v>78</v>
      </c>
      <c r="B47" s="30">
        <v>105.02</v>
      </c>
      <c r="C47" s="30">
        <v>455.67</v>
      </c>
      <c r="D47" s="21">
        <f t="shared" ref="D47:D55" si="3">B47/C47</f>
        <v>0.23047380779950402</v>
      </c>
      <c r="E47" s="31">
        <v>5.1880000000000003E-2</v>
      </c>
      <c r="F47" s="31">
        <v>1.82E-3</v>
      </c>
      <c r="G47" s="31">
        <v>0.34827999999999998</v>
      </c>
      <c r="H47" s="31">
        <v>1.172E-2</v>
      </c>
      <c r="I47" s="31">
        <v>4.8660000000000002E-2</v>
      </c>
      <c r="J47" s="31">
        <v>5.1000000000000004E-4</v>
      </c>
      <c r="K47" s="24">
        <v>280.3</v>
      </c>
      <c r="L47" s="24">
        <v>78.37</v>
      </c>
      <c r="M47" s="24">
        <v>303.39999999999998</v>
      </c>
      <c r="N47" s="24">
        <v>8.83</v>
      </c>
      <c r="O47" s="19">
        <v>306.3</v>
      </c>
      <c r="P47" s="24">
        <v>3.15</v>
      </c>
    </row>
    <row r="48" spans="1:16" x14ac:dyDescent="0.3">
      <c r="A48" s="29" t="s">
        <v>79</v>
      </c>
      <c r="B48" s="30">
        <v>66.06</v>
      </c>
      <c r="C48" s="30">
        <v>194.82</v>
      </c>
      <c r="D48" s="21">
        <f t="shared" si="3"/>
        <v>0.33908222975053898</v>
      </c>
      <c r="E48" s="31">
        <v>5.3280000000000001E-2</v>
      </c>
      <c r="F48" s="31">
        <v>4.8500000000000001E-3</v>
      </c>
      <c r="G48" s="31">
        <v>0.35435</v>
      </c>
      <c r="H48" s="31">
        <v>3.141E-2</v>
      </c>
      <c r="I48" s="31">
        <v>4.8210000000000003E-2</v>
      </c>
      <c r="J48" s="31">
        <v>1.1100000000000001E-3</v>
      </c>
      <c r="K48" s="24">
        <v>340.7</v>
      </c>
      <c r="L48" s="24">
        <v>193.29</v>
      </c>
      <c r="M48" s="24">
        <v>308</v>
      </c>
      <c r="N48" s="24">
        <v>23.55</v>
      </c>
      <c r="O48" s="19">
        <v>303.5</v>
      </c>
      <c r="P48" s="24">
        <v>6.81</v>
      </c>
    </row>
    <row r="49" spans="1:16" x14ac:dyDescent="0.3">
      <c r="A49" s="29" t="s">
        <v>80</v>
      </c>
      <c r="B49" s="30">
        <v>116.22</v>
      </c>
      <c r="C49" s="30">
        <v>491.45</v>
      </c>
      <c r="D49" s="21">
        <f t="shared" si="3"/>
        <v>0.23648387424966935</v>
      </c>
      <c r="E49" s="31">
        <v>5.2920000000000002E-2</v>
      </c>
      <c r="F49" s="31">
        <v>1.5100000000000001E-3</v>
      </c>
      <c r="G49" s="31">
        <v>0.36556</v>
      </c>
      <c r="H49" s="31">
        <v>9.8899999999999995E-3</v>
      </c>
      <c r="I49" s="31">
        <v>5.0070000000000003E-2</v>
      </c>
      <c r="J49" s="31">
        <v>4.6999999999999999E-4</v>
      </c>
      <c r="K49" s="24">
        <v>325.5</v>
      </c>
      <c r="L49" s="24">
        <v>63.58</v>
      </c>
      <c r="M49" s="24">
        <v>316.39999999999998</v>
      </c>
      <c r="N49" s="24">
        <v>7.35</v>
      </c>
      <c r="O49" s="19">
        <v>315</v>
      </c>
      <c r="P49" s="24">
        <v>2.86</v>
      </c>
    </row>
    <row r="50" spans="1:16" x14ac:dyDescent="0.3">
      <c r="A50" s="29" t="s">
        <v>81</v>
      </c>
      <c r="B50" s="30">
        <v>85.58</v>
      </c>
      <c r="C50" s="30">
        <v>310.38</v>
      </c>
      <c r="D50" s="21">
        <f t="shared" si="3"/>
        <v>0.2757265287711837</v>
      </c>
      <c r="E50" s="31">
        <v>5.4039999999999998E-2</v>
      </c>
      <c r="F50" s="31">
        <v>1.5399999999999999E-3</v>
      </c>
      <c r="G50" s="31">
        <v>0.36899999999999999</v>
      </c>
      <c r="H50" s="31">
        <v>9.9500000000000005E-3</v>
      </c>
      <c r="I50" s="31">
        <v>4.9509999999999998E-2</v>
      </c>
      <c r="J50" s="31">
        <v>4.6000000000000001E-4</v>
      </c>
      <c r="K50" s="24">
        <v>372.5</v>
      </c>
      <c r="L50" s="24">
        <v>62.78</v>
      </c>
      <c r="M50" s="24">
        <v>318.89999999999998</v>
      </c>
      <c r="N50" s="24">
        <v>7.38</v>
      </c>
      <c r="O50" s="19">
        <v>311.5</v>
      </c>
      <c r="P50" s="24">
        <v>2.82</v>
      </c>
    </row>
    <row r="51" spans="1:16" x14ac:dyDescent="0.3">
      <c r="A51" s="29" t="s">
        <v>82</v>
      </c>
      <c r="B51" s="30">
        <v>151.44999999999999</v>
      </c>
      <c r="C51" s="30">
        <v>468.86</v>
      </c>
      <c r="D51" s="21">
        <f t="shared" si="3"/>
        <v>0.32301753188585075</v>
      </c>
      <c r="E51" s="31">
        <v>5.3260000000000002E-2</v>
      </c>
      <c r="F51" s="31">
        <v>3.0200000000000001E-3</v>
      </c>
      <c r="G51" s="31">
        <v>0.35654999999999998</v>
      </c>
      <c r="H51" s="31">
        <v>1.9619999999999999E-2</v>
      </c>
      <c r="I51" s="31">
        <v>4.854E-2</v>
      </c>
      <c r="J51" s="31">
        <v>7.2999999999999996E-4</v>
      </c>
      <c r="K51" s="24">
        <v>339.9</v>
      </c>
      <c r="L51" s="24">
        <v>122.88</v>
      </c>
      <c r="M51" s="24">
        <v>309.60000000000002</v>
      </c>
      <c r="N51" s="24">
        <v>14.69</v>
      </c>
      <c r="O51" s="19">
        <v>305.5</v>
      </c>
      <c r="P51" s="24">
        <v>4.49</v>
      </c>
    </row>
    <row r="52" spans="1:16" x14ac:dyDescent="0.3">
      <c r="A52" s="29" t="s">
        <v>83</v>
      </c>
      <c r="B52" s="30">
        <v>284.25</v>
      </c>
      <c r="C52" s="30">
        <v>832.22</v>
      </c>
      <c r="D52" s="21">
        <f t="shared" si="3"/>
        <v>0.34155631924250796</v>
      </c>
      <c r="E52" s="31">
        <v>5.3460000000000001E-2</v>
      </c>
      <c r="F52" s="31">
        <v>8.8999999999999995E-4</v>
      </c>
      <c r="G52" s="31">
        <v>0.36487999999999998</v>
      </c>
      <c r="H52" s="31">
        <v>5.3200000000000001E-3</v>
      </c>
      <c r="I52" s="31">
        <v>4.9489999999999999E-2</v>
      </c>
      <c r="J52" s="31">
        <v>3.6000000000000002E-4</v>
      </c>
      <c r="K52" s="24">
        <v>348.1</v>
      </c>
      <c r="L52" s="24">
        <v>37.049999999999997</v>
      </c>
      <c r="M52" s="24">
        <v>315.89999999999998</v>
      </c>
      <c r="N52" s="24">
        <v>3.96</v>
      </c>
      <c r="O52" s="19">
        <v>311.39999999999998</v>
      </c>
      <c r="P52" s="24">
        <v>2.2200000000000002</v>
      </c>
    </row>
    <row r="53" spans="1:16" x14ac:dyDescent="0.3">
      <c r="A53" s="29" t="s">
        <v>84</v>
      </c>
      <c r="B53" s="30">
        <v>154.84</v>
      </c>
      <c r="C53" s="30">
        <v>1438.78</v>
      </c>
      <c r="D53" s="21">
        <f t="shared" si="3"/>
        <v>0.10761895494794201</v>
      </c>
      <c r="E53" s="31">
        <v>5.262E-2</v>
      </c>
      <c r="F53" s="31">
        <v>8.3000000000000001E-4</v>
      </c>
      <c r="G53" s="31">
        <v>0.36437000000000003</v>
      </c>
      <c r="H53" s="31">
        <v>4.9500000000000004E-3</v>
      </c>
      <c r="I53" s="31">
        <v>5.0220000000000001E-2</v>
      </c>
      <c r="J53" s="31">
        <v>3.6000000000000002E-4</v>
      </c>
      <c r="K53" s="24">
        <v>312.5</v>
      </c>
      <c r="L53" s="24">
        <v>35.31</v>
      </c>
      <c r="M53" s="24">
        <v>315.5</v>
      </c>
      <c r="N53" s="24">
        <v>3.69</v>
      </c>
      <c r="O53" s="19">
        <v>315.8</v>
      </c>
      <c r="P53" s="24">
        <v>2.21</v>
      </c>
    </row>
    <row r="54" spans="1:16" x14ac:dyDescent="0.3">
      <c r="A54" s="29" t="s">
        <v>85</v>
      </c>
      <c r="B54" s="30">
        <v>66.09</v>
      </c>
      <c r="C54" s="30">
        <v>193.82</v>
      </c>
      <c r="D54" s="21">
        <f t="shared" si="3"/>
        <v>0.34098648230316791</v>
      </c>
      <c r="E54" s="31">
        <v>5.45E-2</v>
      </c>
      <c r="F54" s="31">
        <v>1.7700000000000001E-3</v>
      </c>
      <c r="G54" s="31">
        <v>0.36374000000000001</v>
      </c>
      <c r="H54" s="31">
        <v>1.1270000000000001E-2</v>
      </c>
      <c r="I54" s="31">
        <v>4.8410000000000002E-2</v>
      </c>
      <c r="J54" s="31">
        <v>4.8000000000000001E-4</v>
      </c>
      <c r="K54" s="24">
        <v>391.6</v>
      </c>
      <c r="L54" s="24">
        <v>70.61</v>
      </c>
      <c r="M54" s="24">
        <v>315</v>
      </c>
      <c r="N54" s="24">
        <v>8.39</v>
      </c>
      <c r="O54" s="19">
        <v>304.7</v>
      </c>
      <c r="P54" s="24">
        <v>2.96</v>
      </c>
    </row>
    <row r="55" spans="1:16" x14ac:dyDescent="0.3">
      <c r="A55" s="29" t="s">
        <v>86</v>
      </c>
      <c r="B55" s="30">
        <v>189.7</v>
      </c>
      <c r="C55" s="30">
        <v>543.59</v>
      </c>
      <c r="D55" s="21">
        <f t="shared" si="3"/>
        <v>0.34897625048290065</v>
      </c>
      <c r="E55" s="31">
        <v>5.5190000000000003E-2</v>
      </c>
      <c r="F55" s="31">
        <v>1.8E-3</v>
      </c>
      <c r="G55" s="31">
        <v>0.36704999999999999</v>
      </c>
      <c r="H55" s="31">
        <v>1.14E-2</v>
      </c>
      <c r="I55" s="31">
        <v>4.8230000000000002E-2</v>
      </c>
      <c r="J55" s="31">
        <v>4.8000000000000001E-4</v>
      </c>
      <c r="K55" s="24">
        <v>419.9</v>
      </c>
      <c r="L55" s="24">
        <v>70.78</v>
      </c>
      <c r="M55" s="24">
        <v>317.5</v>
      </c>
      <c r="N55" s="24">
        <v>8.4700000000000006</v>
      </c>
      <c r="O55" s="19">
        <v>303.7</v>
      </c>
      <c r="P55" s="24">
        <v>2.98</v>
      </c>
    </row>
    <row r="56" spans="1:16" x14ac:dyDescent="0.3">
      <c r="A56" s="29"/>
    </row>
    <row r="57" spans="1:16" x14ac:dyDescent="0.3">
      <c r="A57" s="29" t="s">
        <v>87</v>
      </c>
      <c r="B57" s="32">
        <v>190.38</v>
      </c>
      <c r="C57" s="32">
        <v>270.10000000000002</v>
      </c>
      <c r="D57" s="21">
        <f>B57/C57</f>
        <v>0.70485005553498692</v>
      </c>
      <c r="E57" s="33">
        <v>5.2069999999999998E-2</v>
      </c>
      <c r="F57" s="33">
        <v>1.4E-3</v>
      </c>
      <c r="G57" s="33">
        <v>0.35909000000000002</v>
      </c>
      <c r="H57" s="33">
        <v>8.09E-3</v>
      </c>
      <c r="I57" s="33">
        <v>5.0020000000000002E-2</v>
      </c>
      <c r="J57" s="33">
        <v>7.1000000000000002E-4</v>
      </c>
      <c r="K57" s="34">
        <v>288.7</v>
      </c>
      <c r="L57" s="34">
        <v>60.42</v>
      </c>
      <c r="M57" s="34">
        <v>311.5</v>
      </c>
      <c r="N57" s="34">
        <v>6.05</v>
      </c>
      <c r="O57" s="34">
        <v>314.60000000000002</v>
      </c>
      <c r="P57" s="34">
        <v>4.3499999999999996</v>
      </c>
    </row>
    <row r="58" spans="1:16" x14ac:dyDescent="0.3">
      <c r="A58" s="29" t="s">
        <v>88</v>
      </c>
      <c r="B58" s="32">
        <v>284.36</v>
      </c>
      <c r="C58" s="32">
        <v>692.55</v>
      </c>
      <c r="D58" s="21">
        <f t="shared" ref="D58:D68" si="4">B58/C58</f>
        <v>0.41059851274276232</v>
      </c>
      <c r="E58" s="33">
        <v>5.1119999999999999E-2</v>
      </c>
      <c r="F58" s="33">
        <v>1.1800000000000001E-3</v>
      </c>
      <c r="G58" s="33">
        <v>0.35274</v>
      </c>
      <c r="H58" s="33">
        <v>6.3099999999999996E-3</v>
      </c>
      <c r="I58" s="33">
        <v>5.006E-2</v>
      </c>
      <c r="J58" s="33">
        <v>6.8999999999999997E-4</v>
      </c>
      <c r="K58" s="34">
        <v>246.1</v>
      </c>
      <c r="L58" s="34">
        <v>52.12</v>
      </c>
      <c r="M58" s="34">
        <v>306.8</v>
      </c>
      <c r="N58" s="34">
        <v>4.7300000000000004</v>
      </c>
      <c r="O58" s="34">
        <v>314.89999999999998</v>
      </c>
      <c r="P58" s="34">
        <v>4.2300000000000004</v>
      </c>
    </row>
    <row r="59" spans="1:16" x14ac:dyDescent="0.3">
      <c r="A59" s="29" t="s">
        <v>89</v>
      </c>
      <c r="B59" s="32">
        <v>149.49</v>
      </c>
      <c r="C59" s="32">
        <v>505.74</v>
      </c>
      <c r="D59" s="21">
        <f t="shared" si="4"/>
        <v>0.29558666508482623</v>
      </c>
      <c r="E59" s="33">
        <v>5.2179999999999997E-2</v>
      </c>
      <c r="F59" s="33">
        <v>1.32E-3</v>
      </c>
      <c r="G59" s="33">
        <v>0.36471999999999999</v>
      </c>
      <c r="H59" s="33">
        <v>7.5799999999999999E-3</v>
      </c>
      <c r="I59" s="33">
        <v>5.0700000000000002E-2</v>
      </c>
      <c r="J59" s="33">
        <v>7.1000000000000002E-4</v>
      </c>
      <c r="K59" s="34">
        <v>293.10000000000002</v>
      </c>
      <c r="L59" s="34">
        <v>56.82</v>
      </c>
      <c r="M59" s="34">
        <v>315.7</v>
      </c>
      <c r="N59" s="34">
        <v>5.64</v>
      </c>
      <c r="O59" s="34">
        <v>318.8</v>
      </c>
      <c r="P59" s="34">
        <v>4.3600000000000003</v>
      </c>
    </row>
    <row r="60" spans="1:16" x14ac:dyDescent="0.3">
      <c r="A60" s="29" t="s">
        <v>90</v>
      </c>
      <c r="B60" s="32">
        <v>150.49</v>
      </c>
      <c r="C60" s="32">
        <v>999.15</v>
      </c>
      <c r="D60" s="21">
        <f t="shared" si="4"/>
        <v>0.1506180253215233</v>
      </c>
      <c r="E60" s="33">
        <v>5.2080000000000001E-2</v>
      </c>
      <c r="F60" s="33">
        <v>1.8400000000000001E-3</v>
      </c>
      <c r="G60" s="33">
        <v>0.35960999999999999</v>
      </c>
      <c r="H60" s="33">
        <v>1.1429999999999999E-2</v>
      </c>
      <c r="I60" s="33">
        <v>5.008E-2</v>
      </c>
      <c r="J60" s="33">
        <v>7.6999999999999996E-4</v>
      </c>
      <c r="K60" s="34">
        <v>288.89999999999998</v>
      </c>
      <c r="L60" s="34">
        <v>78.569999999999993</v>
      </c>
      <c r="M60" s="34">
        <v>311.89999999999998</v>
      </c>
      <c r="N60" s="34">
        <v>8.5399999999999991</v>
      </c>
      <c r="O60" s="34">
        <v>315</v>
      </c>
      <c r="P60" s="34">
        <v>4.7</v>
      </c>
    </row>
    <row r="61" spans="1:16" x14ac:dyDescent="0.3">
      <c r="A61" s="29" t="s">
        <v>91</v>
      </c>
      <c r="B61" s="32">
        <v>83.64</v>
      </c>
      <c r="C61" s="32">
        <v>324.58999999999997</v>
      </c>
      <c r="D61" s="21">
        <f t="shared" si="4"/>
        <v>0.25767891801965559</v>
      </c>
      <c r="E61" s="33">
        <v>5.2729999999999999E-2</v>
      </c>
      <c r="F61" s="33">
        <v>4.3499999999999997E-3</v>
      </c>
      <c r="G61" s="33">
        <v>0.36157</v>
      </c>
      <c r="H61" s="33">
        <v>2.8760000000000001E-2</v>
      </c>
      <c r="I61" s="33">
        <v>4.9739999999999999E-2</v>
      </c>
      <c r="J61" s="33">
        <v>1.1900000000000001E-3</v>
      </c>
      <c r="K61" s="34">
        <v>317.10000000000002</v>
      </c>
      <c r="L61" s="34">
        <v>176.97</v>
      </c>
      <c r="M61" s="34">
        <v>313.39999999999998</v>
      </c>
      <c r="N61" s="34">
        <v>21.45</v>
      </c>
      <c r="O61" s="34">
        <v>312.89999999999998</v>
      </c>
      <c r="P61" s="34">
        <v>7.3</v>
      </c>
    </row>
    <row r="62" spans="1:16" x14ac:dyDescent="0.3">
      <c r="A62" s="29" t="s">
        <v>92</v>
      </c>
      <c r="B62" s="32">
        <v>168.08</v>
      </c>
      <c r="C62" s="32">
        <v>354.37</v>
      </c>
      <c r="D62" s="21">
        <f t="shared" si="4"/>
        <v>0.47430651578858257</v>
      </c>
      <c r="E62" s="33">
        <v>5.1540000000000002E-2</v>
      </c>
      <c r="F62" s="33">
        <v>1.56E-3</v>
      </c>
      <c r="G62" s="33">
        <v>0.35594999999999999</v>
      </c>
      <c r="H62" s="33">
        <v>9.4199999999999996E-3</v>
      </c>
      <c r="I62" s="33">
        <v>5.0090000000000003E-2</v>
      </c>
      <c r="J62" s="33">
        <v>7.2999999999999996E-4</v>
      </c>
      <c r="K62" s="34">
        <v>265</v>
      </c>
      <c r="L62" s="34">
        <v>68.040000000000006</v>
      </c>
      <c r="M62" s="34">
        <v>309.2</v>
      </c>
      <c r="N62" s="34">
        <v>7.05</v>
      </c>
      <c r="O62" s="34">
        <v>315.10000000000002</v>
      </c>
      <c r="P62" s="34">
        <v>4.5</v>
      </c>
    </row>
    <row r="63" spans="1:16" x14ac:dyDescent="0.3">
      <c r="A63" s="29" t="s">
        <v>93</v>
      </c>
      <c r="B63" s="32">
        <v>131.05000000000001</v>
      </c>
      <c r="C63" s="32">
        <v>286.75</v>
      </c>
      <c r="D63" s="21">
        <f t="shared" si="4"/>
        <v>0.4570183086312119</v>
      </c>
      <c r="E63" s="33">
        <v>5.1790000000000003E-2</v>
      </c>
      <c r="F63" s="33">
        <v>1.4300000000000001E-3</v>
      </c>
      <c r="G63" s="33">
        <v>0.36004999999999998</v>
      </c>
      <c r="H63" s="33">
        <v>8.4600000000000005E-3</v>
      </c>
      <c r="I63" s="33">
        <v>5.042E-2</v>
      </c>
      <c r="J63" s="33">
        <v>7.2000000000000005E-4</v>
      </c>
      <c r="K63" s="34">
        <v>276.10000000000002</v>
      </c>
      <c r="L63" s="34">
        <v>61.8</v>
      </c>
      <c r="M63" s="34">
        <v>312.3</v>
      </c>
      <c r="N63" s="34">
        <v>6.32</v>
      </c>
      <c r="O63" s="34">
        <v>317.10000000000002</v>
      </c>
      <c r="P63" s="34">
        <v>4.4400000000000004</v>
      </c>
    </row>
    <row r="64" spans="1:16" x14ac:dyDescent="0.3">
      <c r="A64" s="29" t="s">
        <v>94</v>
      </c>
      <c r="B64" s="32">
        <v>157.18</v>
      </c>
      <c r="C64" s="32">
        <v>530.17999999999995</v>
      </c>
      <c r="D64" s="21">
        <f t="shared" si="4"/>
        <v>0.29646535139009395</v>
      </c>
      <c r="E64" s="33">
        <v>4.9709999999999997E-2</v>
      </c>
      <c r="F64" s="33">
        <v>1.1000000000000001E-3</v>
      </c>
      <c r="G64" s="33">
        <v>0.34515000000000001</v>
      </c>
      <c r="H64" s="33">
        <v>5.94E-3</v>
      </c>
      <c r="I64" s="33">
        <v>5.0360000000000002E-2</v>
      </c>
      <c r="J64" s="33">
        <v>6.8999999999999997E-4</v>
      </c>
      <c r="K64" s="34">
        <v>181.4</v>
      </c>
      <c r="L64" s="34">
        <v>50.67</v>
      </c>
      <c r="M64" s="34">
        <v>301.10000000000002</v>
      </c>
      <c r="N64" s="34">
        <v>4.49</v>
      </c>
      <c r="O64" s="34">
        <v>316.7</v>
      </c>
      <c r="P64" s="34">
        <v>4.25</v>
      </c>
    </row>
    <row r="65" spans="1:16" x14ac:dyDescent="0.3">
      <c r="A65" s="29" t="s">
        <v>95</v>
      </c>
      <c r="B65" s="32">
        <v>124.35</v>
      </c>
      <c r="C65" s="32">
        <v>422.95</v>
      </c>
      <c r="D65" s="21">
        <f t="shared" si="4"/>
        <v>0.29400638373330179</v>
      </c>
      <c r="E65" s="33">
        <v>4.7410000000000001E-2</v>
      </c>
      <c r="F65" s="33">
        <v>1.1900000000000001E-3</v>
      </c>
      <c r="G65" s="33">
        <v>0.32801000000000002</v>
      </c>
      <c r="H65" s="33">
        <v>6.8199999999999997E-3</v>
      </c>
      <c r="I65" s="33">
        <v>5.0180000000000002E-2</v>
      </c>
      <c r="J65" s="33">
        <v>6.9999999999999999E-4</v>
      </c>
      <c r="K65" s="34">
        <v>69.099999999999994</v>
      </c>
      <c r="L65" s="34">
        <v>59.13</v>
      </c>
      <c r="M65" s="34">
        <v>288</v>
      </c>
      <c r="N65" s="34">
        <v>5.22</v>
      </c>
      <c r="O65" s="34">
        <v>315.60000000000002</v>
      </c>
      <c r="P65" s="34">
        <v>4.32</v>
      </c>
    </row>
    <row r="66" spans="1:16" x14ac:dyDescent="0.3">
      <c r="A66" s="29" t="s">
        <v>96</v>
      </c>
      <c r="B66" s="32">
        <v>75.67</v>
      </c>
      <c r="C66" s="32">
        <v>195.2</v>
      </c>
      <c r="D66" s="21">
        <f t="shared" si="4"/>
        <v>0.3876536885245902</v>
      </c>
      <c r="E66" s="33">
        <v>5.6950000000000001E-2</v>
      </c>
      <c r="F66" s="33">
        <v>6.7099999999999998E-3</v>
      </c>
      <c r="G66" s="33">
        <v>0.39223999999999998</v>
      </c>
      <c r="H66" s="33">
        <v>4.4740000000000002E-2</v>
      </c>
      <c r="I66" s="33">
        <v>4.9950000000000001E-2</v>
      </c>
      <c r="J66" s="33">
        <v>1.65E-3</v>
      </c>
      <c r="K66" s="34">
        <v>488.9</v>
      </c>
      <c r="L66" s="34">
        <v>241.26</v>
      </c>
      <c r="M66" s="34">
        <v>336</v>
      </c>
      <c r="N66" s="34">
        <v>32.630000000000003</v>
      </c>
      <c r="O66" s="34">
        <v>314.2</v>
      </c>
      <c r="P66" s="34">
        <v>10.14</v>
      </c>
    </row>
    <row r="67" spans="1:16" x14ac:dyDescent="0.3">
      <c r="A67" s="29" t="s">
        <v>97</v>
      </c>
      <c r="B67" s="32">
        <v>100.89</v>
      </c>
      <c r="C67" s="32">
        <v>401.93</v>
      </c>
      <c r="D67" s="21">
        <f t="shared" si="4"/>
        <v>0.25101385813450106</v>
      </c>
      <c r="E67" s="33">
        <v>5.3069999999999999E-2</v>
      </c>
      <c r="F67" s="33">
        <v>1.39E-3</v>
      </c>
      <c r="G67" s="33">
        <v>0.36506</v>
      </c>
      <c r="H67" s="33">
        <v>8.0599999999999995E-3</v>
      </c>
      <c r="I67" s="33">
        <v>4.9880000000000001E-2</v>
      </c>
      <c r="J67" s="33">
        <v>7.1000000000000002E-4</v>
      </c>
      <c r="K67" s="34">
        <v>331.9</v>
      </c>
      <c r="L67" s="34">
        <v>58.21</v>
      </c>
      <c r="M67" s="34">
        <v>316</v>
      </c>
      <c r="N67" s="34">
        <v>6</v>
      </c>
      <c r="O67" s="34">
        <v>313.8</v>
      </c>
      <c r="P67" s="34">
        <v>4.37</v>
      </c>
    </row>
    <row r="68" spans="1:16" x14ac:dyDescent="0.3">
      <c r="A68" s="29" t="s">
        <v>98</v>
      </c>
      <c r="B68" s="32">
        <v>107.9</v>
      </c>
      <c r="C68" s="32">
        <v>369.17</v>
      </c>
      <c r="D68" s="21">
        <f t="shared" si="4"/>
        <v>0.29227727063412523</v>
      </c>
      <c r="E68" s="33">
        <v>4.4889999999999999E-2</v>
      </c>
      <c r="F68" s="33">
        <v>2.7299999999999998E-3</v>
      </c>
      <c r="G68" s="33">
        <v>0.30962000000000001</v>
      </c>
      <c r="H68" s="33">
        <v>1.8020000000000001E-2</v>
      </c>
      <c r="I68" s="33">
        <v>5.0020000000000002E-2</v>
      </c>
      <c r="J68" s="33">
        <v>9.5E-4</v>
      </c>
      <c r="K68" s="34">
        <v>0.1</v>
      </c>
      <c r="L68" s="34">
        <v>79.77</v>
      </c>
      <c r="M68" s="34">
        <v>273.89999999999998</v>
      </c>
      <c r="N68" s="34">
        <v>13.97</v>
      </c>
      <c r="O68" s="34">
        <v>314.60000000000002</v>
      </c>
      <c r="P68" s="34">
        <v>5.85</v>
      </c>
    </row>
  </sheetData>
  <mergeCells count="6">
    <mergeCell ref="A1:P1"/>
    <mergeCell ref="A2:A3"/>
    <mergeCell ref="B2:C2"/>
    <mergeCell ref="D2:D3"/>
    <mergeCell ref="E2:J2"/>
    <mergeCell ref="K2:P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A780E-59CB-4C48-92F2-5F3087D7EB89}">
  <dimension ref="A1:AK74"/>
  <sheetViews>
    <sheetView zoomScale="70" zoomScaleNormal="70" workbookViewId="0">
      <selection activeCell="H26" sqref="H26"/>
    </sheetView>
  </sheetViews>
  <sheetFormatPr defaultRowHeight="14" x14ac:dyDescent="0.3"/>
  <cols>
    <col min="1" max="1" width="17" style="18" customWidth="1"/>
    <col min="2" max="16" width="8.6640625" style="18"/>
    <col min="32" max="32" width="9.9140625" customWidth="1"/>
    <col min="33" max="33" width="10.75" customWidth="1"/>
    <col min="34" max="34" width="10.9140625" customWidth="1"/>
    <col min="35" max="35" width="11.9140625" customWidth="1"/>
    <col min="36" max="36" width="10.08203125" customWidth="1"/>
  </cols>
  <sheetData>
    <row r="1" spans="1:37" ht="15" x14ac:dyDescent="0.3">
      <c r="A1" s="35" t="s">
        <v>99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37" x14ac:dyDescent="0.3">
      <c r="A2" s="36"/>
      <c r="B2" s="36" t="s">
        <v>100</v>
      </c>
      <c r="C2" s="36" t="s">
        <v>101</v>
      </c>
      <c r="D2" s="36" t="s">
        <v>102</v>
      </c>
      <c r="E2" s="36" t="s">
        <v>103</v>
      </c>
      <c r="F2" s="36" t="s">
        <v>104</v>
      </c>
      <c r="G2" s="36" t="s">
        <v>105</v>
      </c>
      <c r="H2" s="36" t="s">
        <v>106</v>
      </c>
      <c r="I2" s="36" t="s">
        <v>107</v>
      </c>
      <c r="J2" s="36" t="s">
        <v>108</v>
      </c>
      <c r="K2" s="36" t="s">
        <v>109</v>
      </c>
      <c r="L2" s="36" t="s">
        <v>110</v>
      </c>
      <c r="M2" s="36" t="s">
        <v>111</v>
      </c>
      <c r="N2" s="36" t="s">
        <v>112</v>
      </c>
      <c r="O2" s="36" t="s">
        <v>113</v>
      </c>
      <c r="P2" s="36" t="s">
        <v>114</v>
      </c>
      <c r="Q2" s="36" t="s">
        <v>115</v>
      </c>
      <c r="R2" s="36" t="s">
        <v>116</v>
      </c>
      <c r="S2" s="36" t="s">
        <v>117</v>
      </c>
      <c r="T2" s="36" t="s">
        <v>118</v>
      </c>
      <c r="U2" s="36" t="s">
        <v>119</v>
      </c>
      <c r="V2" s="36" t="s">
        <v>120</v>
      </c>
      <c r="W2" s="36" t="s">
        <v>121</v>
      </c>
      <c r="X2" s="36" t="s">
        <v>122</v>
      </c>
      <c r="Y2" s="36" t="s">
        <v>123</v>
      </c>
      <c r="Z2" s="36" t="s">
        <v>124</v>
      </c>
      <c r="AA2" s="36" t="s">
        <v>125</v>
      </c>
      <c r="AB2" s="36" t="s">
        <v>126</v>
      </c>
      <c r="AC2" s="36" t="s">
        <v>127</v>
      </c>
      <c r="AD2" s="36" t="s">
        <v>128</v>
      </c>
      <c r="AE2" s="36" t="s">
        <v>129</v>
      </c>
      <c r="AF2" s="37" t="s">
        <v>130</v>
      </c>
      <c r="AG2" s="37" t="s">
        <v>131</v>
      </c>
      <c r="AH2" s="37" t="s">
        <v>132</v>
      </c>
      <c r="AI2" s="38" t="s">
        <v>133</v>
      </c>
      <c r="AJ2" s="6" t="s">
        <v>134</v>
      </c>
      <c r="AK2" s="6" t="s">
        <v>135</v>
      </c>
    </row>
    <row r="3" spans="1:37" x14ac:dyDescent="0.3">
      <c r="A3" s="39"/>
      <c r="B3" s="39" t="s">
        <v>136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 t="s">
        <v>137</v>
      </c>
      <c r="R3" s="39"/>
      <c r="S3" s="39"/>
      <c r="T3" s="39"/>
      <c r="U3" s="39"/>
      <c r="V3" s="39" t="s">
        <v>138</v>
      </c>
      <c r="W3" s="39"/>
      <c r="X3" s="39"/>
      <c r="Y3" s="39"/>
      <c r="Z3" s="39"/>
      <c r="AA3" s="39"/>
      <c r="AB3" s="39"/>
      <c r="AC3" s="39"/>
      <c r="AD3" s="39"/>
      <c r="AE3" s="39"/>
      <c r="AF3" s="40" t="s">
        <v>139</v>
      </c>
      <c r="AG3" s="40"/>
      <c r="AH3" s="40" t="s">
        <v>140</v>
      </c>
      <c r="AI3" s="40"/>
      <c r="AJ3" s="40"/>
      <c r="AK3" s="40"/>
    </row>
    <row r="4" spans="1:37" x14ac:dyDescent="0.3">
      <c r="A4" s="41" t="s">
        <v>141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37" x14ac:dyDescent="0.3">
      <c r="A5" s="41" t="s">
        <v>142</v>
      </c>
      <c r="B5" s="41">
        <v>67.27</v>
      </c>
      <c r="C5" s="41">
        <v>67</v>
      </c>
      <c r="D5" s="41">
        <v>66.25</v>
      </c>
      <c r="E5" s="41">
        <v>66.930000000000007</v>
      </c>
      <c r="F5" s="41">
        <v>66.78</v>
      </c>
      <c r="G5" s="41">
        <v>66.56</v>
      </c>
      <c r="H5" s="41">
        <v>66.400000000000006</v>
      </c>
      <c r="I5" s="41">
        <v>65.55</v>
      </c>
      <c r="J5" s="41">
        <v>65.98</v>
      </c>
      <c r="K5" s="41">
        <v>69.67</v>
      </c>
      <c r="L5" s="41">
        <v>65.680000000000007</v>
      </c>
      <c r="M5" s="41">
        <v>65.03</v>
      </c>
      <c r="N5" s="41">
        <v>66.16</v>
      </c>
      <c r="O5" s="41">
        <v>64.83</v>
      </c>
      <c r="P5" s="41">
        <v>64.010000000000005</v>
      </c>
      <c r="Q5" s="41">
        <v>58.35</v>
      </c>
      <c r="R5" s="41">
        <v>57.42</v>
      </c>
      <c r="S5" s="41">
        <v>54.03</v>
      </c>
      <c r="T5" s="41">
        <v>55.6</v>
      </c>
      <c r="U5" s="41">
        <v>57.15</v>
      </c>
      <c r="V5" s="41">
        <v>69.53</v>
      </c>
      <c r="W5" s="41">
        <v>68.61</v>
      </c>
      <c r="X5" s="41">
        <v>69.16</v>
      </c>
      <c r="Y5" s="41">
        <v>69.56</v>
      </c>
      <c r="Z5" s="41">
        <v>68.53</v>
      </c>
      <c r="AA5" s="41">
        <v>69.209999999999994</v>
      </c>
      <c r="AB5" s="41">
        <v>68.650000000000006</v>
      </c>
      <c r="AC5" s="41">
        <v>68.900000000000006</v>
      </c>
      <c r="AD5" s="41">
        <v>68.83</v>
      </c>
      <c r="AE5" s="41">
        <v>67.760000000000005</v>
      </c>
      <c r="AF5" s="42">
        <v>44.67</v>
      </c>
      <c r="AG5" s="42">
        <v>52.96</v>
      </c>
    </row>
    <row r="6" spans="1:37" x14ac:dyDescent="0.3">
      <c r="A6" s="41" t="s">
        <v>143</v>
      </c>
      <c r="B6" s="41">
        <v>15.12</v>
      </c>
      <c r="C6" s="41">
        <v>15.16</v>
      </c>
      <c r="D6" s="41">
        <v>15.64</v>
      </c>
      <c r="E6" s="41">
        <v>15.25</v>
      </c>
      <c r="F6" s="41">
        <v>15.26</v>
      </c>
      <c r="G6" s="41">
        <v>15.6</v>
      </c>
      <c r="H6" s="41">
        <v>15.93</v>
      </c>
      <c r="I6" s="41">
        <v>16.02</v>
      </c>
      <c r="J6" s="41">
        <v>16.079999999999998</v>
      </c>
      <c r="K6" s="41">
        <v>14.91</v>
      </c>
      <c r="L6" s="41">
        <v>16.100000000000001</v>
      </c>
      <c r="M6" s="41">
        <v>15.97</v>
      </c>
      <c r="N6" s="41">
        <v>15.89</v>
      </c>
      <c r="O6" s="41">
        <v>15.86</v>
      </c>
      <c r="P6" s="41">
        <v>16.23</v>
      </c>
      <c r="Q6" s="41">
        <v>14.55</v>
      </c>
      <c r="R6" s="41">
        <v>14.6</v>
      </c>
      <c r="S6" s="41">
        <v>13.83</v>
      </c>
      <c r="T6" s="41">
        <v>14.94</v>
      </c>
      <c r="U6" s="41">
        <v>15.09</v>
      </c>
      <c r="V6" s="41">
        <v>15.21</v>
      </c>
      <c r="W6" s="41">
        <v>15.67</v>
      </c>
      <c r="X6" s="41">
        <v>15.28</v>
      </c>
      <c r="Y6" s="41">
        <v>15.32</v>
      </c>
      <c r="Z6" s="41">
        <v>15.1</v>
      </c>
      <c r="AA6" s="41">
        <v>15.02</v>
      </c>
      <c r="AB6" s="41">
        <v>14.99</v>
      </c>
      <c r="AC6" s="41">
        <v>15.14</v>
      </c>
      <c r="AD6" s="41">
        <v>15.24</v>
      </c>
      <c r="AE6" s="41">
        <v>15.7</v>
      </c>
      <c r="AF6" s="42">
        <v>14</v>
      </c>
      <c r="AG6" s="42">
        <v>16.66</v>
      </c>
    </row>
    <row r="7" spans="1:37" x14ac:dyDescent="0.3">
      <c r="A7" s="41" t="s">
        <v>144</v>
      </c>
      <c r="B7" s="41">
        <v>3.8</v>
      </c>
      <c r="C7" s="41">
        <v>3.71</v>
      </c>
      <c r="D7" s="41">
        <v>3.84</v>
      </c>
      <c r="E7" s="41">
        <v>3.32</v>
      </c>
      <c r="F7" s="41">
        <v>3.84</v>
      </c>
      <c r="G7" s="41">
        <v>3.26</v>
      </c>
      <c r="H7" s="41">
        <v>3.71</v>
      </c>
      <c r="I7" s="41">
        <v>4.12</v>
      </c>
      <c r="J7" s="41">
        <v>3.45</v>
      </c>
      <c r="K7" s="41">
        <v>2.19</v>
      </c>
      <c r="L7" s="41">
        <v>3.96</v>
      </c>
      <c r="M7" s="41">
        <v>4.58</v>
      </c>
      <c r="N7" s="41">
        <v>4.03</v>
      </c>
      <c r="O7" s="41">
        <v>4.46</v>
      </c>
      <c r="P7" s="41">
        <v>4.33</v>
      </c>
      <c r="Q7" s="41">
        <v>5.43</v>
      </c>
      <c r="R7" s="41">
        <v>6.38</v>
      </c>
      <c r="S7" s="41">
        <v>7.79</v>
      </c>
      <c r="T7" s="41">
        <v>6.5</v>
      </c>
      <c r="U7" s="41">
        <v>6.76</v>
      </c>
      <c r="V7" s="41">
        <v>2.36</v>
      </c>
      <c r="W7" s="41">
        <v>2.29</v>
      </c>
      <c r="X7" s="41">
        <v>1.86</v>
      </c>
      <c r="Y7" s="41">
        <v>1.91</v>
      </c>
      <c r="Z7" s="41">
        <v>2.2400000000000002</v>
      </c>
      <c r="AA7" s="41">
        <v>2.23</v>
      </c>
      <c r="AB7" s="41">
        <v>2.21</v>
      </c>
      <c r="AC7" s="41">
        <v>2.08</v>
      </c>
      <c r="AD7" s="41">
        <v>1.94</v>
      </c>
      <c r="AE7" s="41">
        <v>2.5299999999999998</v>
      </c>
      <c r="AF7" s="42">
        <v>8.8800000000000008</v>
      </c>
      <c r="AG7" s="42">
        <v>11.45</v>
      </c>
    </row>
    <row r="8" spans="1:37" x14ac:dyDescent="0.3">
      <c r="A8" s="41" t="s">
        <v>145</v>
      </c>
      <c r="B8" s="41">
        <v>3.67</v>
      </c>
      <c r="C8" s="41">
        <v>3.71</v>
      </c>
      <c r="D8" s="41">
        <v>3.84</v>
      </c>
      <c r="E8" s="41">
        <v>3.62</v>
      </c>
      <c r="F8" s="41">
        <v>3.77</v>
      </c>
      <c r="G8" s="41">
        <v>4.01</v>
      </c>
      <c r="H8" s="41">
        <v>3.82</v>
      </c>
      <c r="I8" s="41">
        <v>4.32</v>
      </c>
      <c r="J8" s="41">
        <v>3.67</v>
      </c>
      <c r="K8" s="41">
        <v>3.2</v>
      </c>
      <c r="L8" s="41">
        <v>3.91</v>
      </c>
      <c r="M8" s="41">
        <v>4.3099999999999996</v>
      </c>
      <c r="N8" s="41">
        <v>3.91</v>
      </c>
      <c r="O8" s="41">
        <v>4.2300000000000004</v>
      </c>
      <c r="P8" s="41">
        <v>4.5</v>
      </c>
      <c r="Q8" s="41">
        <v>7.68</v>
      </c>
      <c r="R8" s="41">
        <v>7.75</v>
      </c>
      <c r="S8" s="41">
        <v>8.08</v>
      </c>
      <c r="T8" s="41">
        <v>8.19</v>
      </c>
      <c r="U8" s="41">
        <v>8.23</v>
      </c>
      <c r="V8" s="41">
        <v>2.29</v>
      </c>
      <c r="W8" s="41">
        <v>2.68</v>
      </c>
      <c r="X8" s="41">
        <v>2.38</v>
      </c>
      <c r="Y8" s="41">
        <v>2.2999999999999998</v>
      </c>
      <c r="Z8" s="41">
        <v>2.37</v>
      </c>
      <c r="AA8" s="41">
        <v>2.1800000000000002</v>
      </c>
      <c r="AB8" s="41">
        <v>2.36</v>
      </c>
      <c r="AC8" s="41">
        <v>2.2000000000000002</v>
      </c>
      <c r="AD8" s="41">
        <v>2.44</v>
      </c>
      <c r="AE8" s="41">
        <v>2.5</v>
      </c>
      <c r="AF8" s="42">
        <v>13.33</v>
      </c>
      <c r="AG8" s="42">
        <v>8.98</v>
      </c>
    </row>
    <row r="9" spans="1:37" x14ac:dyDescent="0.3">
      <c r="A9" s="41" t="s">
        <v>146</v>
      </c>
      <c r="B9" s="41">
        <v>2.35</v>
      </c>
      <c r="C9" s="41">
        <v>2.5299999999999998</v>
      </c>
      <c r="D9" s="41">
        <v>2.27</v>
      </c>
      <c r="E9" s="41">
        <v>2.73</v>
      </c>
      <c r="F9" s="41">
        <v>2.4900000000000002</v>
      </c>
      <c r="G9" s="41">
        <v>2.48</v>
      </c>
      <c r="H9" s="41">
        <v>2.52</v>
      </c>
      <c r="I9" s="41">
        <v>2.2200000000000002</v>
      </c>
      <c r="J9" s="41">
        <v>2.68</v>
      </c>
      <c r="K9" s="41">
        <v>3.2</v>
      </c>
      <c r="L9" s="41">
        <v>2.19</v>
      </c>
      <c r="M9" s="41">
        <v>2.09</v>
      </c>
      <c r="N9" s="41">
        <v>2.14</v>
      </c>
      <c r="O9" s="41">
        <v>2.0099999999999998</v>
      </c>
      <c r="P9" s="41">
        <v>1.88</v>
      </c>
      <c r="Q9" s="41">
        <v>1.94</v>
      </c>
      <c r="R9" s="41">
        <v>1.76</v>
      </c>
      <c r="S9" s="41">
        <v>2.2400000000000002</v>
      </c>
      <c r="T9" s="41">
        <v>2.0499999999999998</v>
      </c>
      <c r="U9" s="41">
        <v>1.58</v>
      </c>
      <c r="V9" s="41">
        <v>2.97</v>
      </c>
      <c r="W9" s="41">
        <v>2.98</v>
      </c>
      <c r="X9" s="41">
        <v>3.03</v>
      </c>
      <c r="Y9" s="41">
        <v>3.01</v>
      </c>
      <c r="Z9" s="41">
        <v>2.68</v>
      </c>
      <c r="AA9" s="41">
        <v>2.64</v>
      </c>
      <c r="AB9" s="41">
        <v>3.82</v>
      </c>
      <c r="AC9" s="41">
        <v>2.5499999999999998</v>
      </c>
      <c r="AD9" s="41">
        <v>2.8</v>
      </c>
      <c r="AE9" s="41">
        <v>3.78</v>
      </c>
      <c r="AF9" s="42">
        <v>2.2999999999999998</v>
      </c>
      <c r="AG9" s="42">
        <v>0.25</v>
      </c>
    </row>
    <row r="10" spans="1:37" x14ac:dyDescent="0.3">
      <c r="A10" s="41" t="s">
        <v>147</v>
      </c>
      <c r="B10" s="41">
        <v>2.2999999999999998</v>
      </c>
      <c r="C10" s="41">
        <v>2.14</v>
      </c>
      <c r="D10" s="41">
        <v>2.21</v>
      </c>
      <c r="E10" s="41">
        <v>2.21</v>
      </c>
      <c r="F10" s="41">
        <v>2.21</v>
      </c>
      <c r="G10" s="41">
        <v>2.4</v>
      </c>
      <c r="H10" s="41">
        <v>2.13</v>
      </c>
      <c r="I10" s="41">
        <v>2.4700000000000002</v>
      </c>
      <c r="J10" s="41">
        <v>1.89</v>
      </c>
      <c r="K10" s="41">
        <v>1.61</v>
      </c>
      <c r="L10" s="41">
        <v>2.4</v>
      </c>
      <c r="M10" s="41">
        <v>2.59</v>
      </c>
      <c r="N10" s="41">
        <v>2.36</v>
      </c>
      <c r="O10" s="41">
        <v>2.5299999999999998</v>
      </c>
      <c r="P10" s="41">
        <v>2.77</v>
      </c>
      <c r="Q10" s="41">
        <v>5.98</v>
      </c>
      <c r="R10" s="41">
        <v>6.63</v>
      </c>
      <c r="S10" s="41">
        <v>8.6300000000000008</v>
      </c>
      <c r="T10" s="41">
        <v>6.52</v>
      </c>
      <c r="U10" s="41">
        <v>5.95</v>
      </c>
      <c r="V10" s="41">
        <v>1.26</v>
      </c>
      <c r="W10" s="41">
        <v>1.4</v>
      </c>
      <c r="X10" s="41">
        <v>1.34</v>
      </c>
      <c r="Y10" s="41">
        <v>1.33</v>
      </c>
      <c r="Z10" s="41">
        <v>1.47</v>
      </c>
      <c r="AA10" s="41">
        <v>1.26</v>
      </c>
      <c r="AB10" s="41">
        <v>1.44</v>
      </c>
      <c r="AC10" s="41">
        <v>1.36</v>
      </c>
      <c r="AD10" s="41">
        <v>1.5</v>
      </c>
      <c r="AE10" s="41">
        <v>1.52</v>
      </c>
      <c r="AF10" s="42">
        <v>7.73</v>
      </c>
      <c r="AG10" s="42">
        <v>7.58</v>
      </c>
    </row>
    <row r="11" spans="1:37" x14ac:dyDescent="0.3">
      <c r="A11" s="41" t="s">
        <v>148</v>
      </c>
      <c r="B11" s="41">
        <v>7.0000000000000007E-2</v>
      </c>
      <c r="C11" s="41">
        <v>7.0000000000000007E-2</v>
      </c>
      <c r="D11" s="41">
        <v>0.08</v>
      </c>
      <c r="E11" s="41">
        <v>7.0000000000000007E-2</v>
      </c>
      <c r="F11" s="41">
        <v>7.0000000000000007E-2</v>
      </c>
      <c r="G11" s="41">
        <v>0.06</v>
      </c>
      <c r="H11" s="41">
        <v>7.0000000000000007E-2</v>
      </c>
      <c r="I11" s="41">
        <v>0.08</v>
      </c>
      <c r="J11" s="41">
        <v>7.0000000000000007E-2</v>
      </c>
      <c r="K11" s="41">
        <v>0.06</v>
      </c>
      <c r="L11" s="41">
        <v>7.0000000000000007E-2</v>
      </c>
      <c r="M11" s="41">
        <v>0.08</v>
      </c>
      <c r="N11" s="41">
        <v>7.0000000000000007E-2</v>
      </c>
      <c r="O11" s="41">
        <v>0.08</v>
      </c>
      <c r="P11" s="41">
        <v>0.08</v>
      </c>
      <c r="Q11" s="41">
        <v>0.18</v>
      </c>
      <c r="R11" s="41">
        <v>0.18</v>
      </c>
      <c r="S11" s="41">
        <v>0.2</v>
      </c>
      <c r="T11" s="41">
        <v>0.18</v>
      </c>
      <c r="U11" s="41">
        <v>0.2</v>
      </c>
      <c r="V11" s="41">
        <v>0.05</v>
      </c>
      <c r="W11" s="41">
        <v>0.05</v>
      </c>
      <c r="X11" s="41">
        <v>0.04</v>
      </c>
      <c r="Y11" s="41">
        <v>0.05</v>
      </c>
      <c r="Z11" s="41">
        <v>0.04</v>
      </c>
      <c r="AA11" s="41">
        <v>0.04</v>
      </c>
      <c r="AB11" s="41">
        <v>0.04</v>
      </c>
      <c r="AC11" s="41">
        <v>0.04</v>
      </c>
      <c r="AD11" s="41">
        <v>0.04</v>
      </c>
      <c r="AE11" s="41">
        <v>0.05</v>
      </c>
      <c r="AF11" s="42">
        <v>0.18</v>
      </c>
      <c r="AG11" s="42">
        <v>0.19</v>
      </c>
    </row>
    <row r="12" spans="1:37" x14ac:dyDescent="0.3">
      <c r="A12" s="41" t="s">
        <v>149</v>
      </c>
      <c r="B12" s="41">
        <v>3.39</v>
      </c>
      <c r="C12" s="41">
        <v>3.4</v>
      </c>
      <c r="D12" s="41">
        <v>3.57</v>
      </c>
      <c r="E12" s="41">
        <v>3.75</v>
      </c>
      <c r="F12" s="41">
        <v>3.6</v>
      </c>
      <c r="G12" s="41">
        <v>3.75</v>
      </c>
      <c r="H12" s="41">
        <v>3.72</v>
      </c>
      <c r="I12" s="41">
        <v>3.6</v>
      </c>
      <c r="J12" s="41">
        <v>4.3099999999999996</v>
      </c>
      <c r="K12" s="41">
        <v>3.7</v>
      </c>
      <c r="L12" s="41">
        <v>3.76</v>
      </c>
      <c r="M12" s="41">
        <v>3.57</v>
      </c>
      <c r="N12" s="41">
        <v>3.72</v>
      </c>
      <c r="O12" s="41">
        <v>3.59</v>
      </c>
      <c r="P12" s="41">
        <v>3.85</v>
      </c>
      <c r="Q12" s="41">
        <v>3.63</v>
      </c>
      <c r="R12" s="41">
        <v>3.23</v>
      </c>
      <c r="S12" s="41">
        <v>3.13</v>
      </c>
      <c r="T12" s="41">
        <v>3.5</v>
      </c>
      <c r="U12" s="41">
        <v>3.55</v>
      </c>
      <c r="V12" s="41">
        <v>4.51</v>
      </c>
      <c r="W12" s="41">
        <v>4.8099999999999996</v>
      </c>
      <c r="X12" s="41">
        <v>4.8499999999999996</v>
      </c>
      <c r="Y12" s="41">
        <v>4.62</v>
      </c>
      <c r="Z12" s="41">
        <v>4.5</v>
      </c>
      <c r="AA12" s="41">
        <v>4.74</v>
      </c>
      <c r="AB12" s="41">
        <v>3.75</v>
      </c>
      <c r="AC12" s="41">
        <v>4.87</v>
      </c>
      <c r="AD12" s="41">
        <v>5.03</v>
      </c>
      <c r="AE12" s="41">
        <v>3.76</v>
      </c>
      <c r="AF12" s="42">
        <v>3.33</v>
      </c>
      <c r="AG12" s="42">
        <v>2.4300000000000002</v>
      </c>
    </row>
    <row r="13" spans="1:37" x14ac:dyDescent="0.3">
      <c r="A13" s="41" t="s">
        <v>150</v>
      </c>
      <c r="B13" s="41">
        <v>0.1</v>
      </c>
      <c r="C13" s="41">
        <v>0.1</v>
      </c>
      <c r="D13" s="41">
        <v>0.1</v>
      </c>
      <c r="E13" s="41">
        <v>0.1</v>
      </c>
      <c r="F13" s="41">
        <v>0.11</v>
      </c>
      <c r="G13" s="41">
        <v>0.12</v>
      </c>
      <c r="H13" s="41">
        <v>0.11</v>
      </c>
      <c r="I13" s="41">
        <v>0.14000000000000001</v>
      </c>
      <c r="J13" s="41">
        <v>0.11</v>
      </c>
      <c r="K13" s="41">
        <v>0.08</v>
      </c>
      <c r="L13" s="41">
        <v>0.11</v>
      </c>
      <c r="M13" s="41">
        <v>0.12</v>
      </c>
      <c r="N13" s="41">
        <v>0.11</v>
      </c>
      <c r="O13" s="41">
        <v>0.12</v>
      </c>
      <c r="P13" s="41">
        <v>0.13</v>
      </c>
      <c r="Q13" s="41">
        <v>0.11</v>
      </c>
      <c r="R13" s="41">
        <v>0.14000000000000001</v>
      </c>
      <c r="S13" s="41">
        <v>0.11</v>
      </c>
      <c r="T13" s="41">
        <v>0.13</v>
      </c>
      <c r="U13" s="41">
        <v>0.14000000000000001</v>
      </c>
      <c r="V13" s="41">
        <v>0.1</v>
      </c>
      <c r="W13" s="41">
        <v>0.12</v>
      </c>
      <c r="X13" s="41">
        <v>0.11</v>
      </c>
      <c r="Y13" s="41">
        <v>0.1</v>
      </c>
      <c r="Z13" s="41">
        <v>0.11</v>
      </c>
      <c r="AA13" s="41">
        <v>0.1</v>
      </c>
      <c r="AB13" s="41">
        <v>0.11</v>
      </c>
      <c r="AC13" s="41">
        <v>0.1</v>
      </c>
      <c r="AD13" s="41">
        <v>0.11</v>
      </c>
      <c r="AE13" s="41">
        <v>0.11</v>
      </c>
      <c r="AF13" s="42">
        <v>0.98</v>
      </c>
      <c r="AG13" s="42">
        <v>0.01</v>
      </c>
    </row>
    <row r="14" spans="1:37" x14ac:dyDescent="0.3">
      <c r="A14" s="41" t="s">
        <v>151</v>
      </c>
      <c r="B14" s="41">
        <v>0.45</v>
      </c>
      <c r="C14" s="41">
        <v>0.46</v>
      </c>
      <c r="D14" s="41">
        <v>0.47</v>
      </c>
      <c r="E14" s="41">
        <v>0.43</v>
      </c>
      <c r="F14" s="41">
        <v>0.47</v>
      </c>
      <c r="G14" s="41">
        <v>0.5</v>
      </c>
      <c r="H14" s="41">
        <v>0.47</v>
      </c>
      <c r="I14" s="41">
        <v>0.54</v>
      </c>
      <c r="J14" s="41">
        <v>0.47</v>
      </c>
      <c r="K14" s="41">
        <v>0.4</v>
      </c>
      <c r="L14" s="41">
        <v>0.49</v>
      </c>
      <c r="M14" s="41">
        <v>0.54</v>
      </c>
      <c r="N14" s="41">
        <v>0.49</v>
      </c>
      <c r="O14" s="41">
        <v>0.54</v>
      </c>
      <c r="P14" s="41">
        <v>0.57999999999999996</v>
      </c>
      <c r="Q14" s="41">
        <v>0.64</v>
      </c>
      <c r="R14" s="41">
        <v>0.67</v>
      </c>
      <c r="S14" s="41">
        <v>0.57999999999999996</v>
      </c>
      <c r="T14" s="41">
        <v>0.72</v>
      </c>
      <c r="U14" s="41">
        <v>0.74</v>
      </c>
      <c r="V14" s="41">
        <v>0.3</v>
      </c>
      <c r="W14" s="41">
        <v>0.36</v>
      </c>
      <c r="X14" s="41">
        <v>0.3</v>
      </c>
      <c r="Y14" s="41">
        <v>0.3</v>
      </c>
      <c r="Z14" s="41">
        <v>0.31</v>
      </c>
      <c r="AA14" s="41">
        <v>0.28000000000000003</v>
      </c>
      <c r="AB14" s="41">
        <v>0.31</v>
      </c>
      <c r="AC14" s="41">
        <v>0.28000000000000003</v>
      </c>
      <c r="AD14" s="41">
        <v>0.32</v>
      </c>
      <c r="AE14" s="41">
        <v>0.32</v>
      </c>
      <c r="AF14" s="42">
        <v>2.36</v>
      </c>
      <c r="AG14" s="42">
        <v>0.18</v>
      </c>
    </row>
    <row r="15" spans="1:37" x14ac:dyDescent="0.3">
      <c r="A15" s="41" t="s">
        <v>152</v>
      </c>
      <c r="B15" s="41">
        <v>1.46</v>
      </c>
      <c r="C15" s="41">
        <v>1.4</v>
      </c>
      <c r="D15" s="41">
        <v>1.46</v>
      </c>
      <c r="E15" s="41">
        <v>1.62</v>
      </c>
      <c r="F15" s="41">
        <v>1.56</v>
      </c>
      <c r="G15" s="41">
        <v>1.76</v>
      </c>
      <c r="H15" s="41">
        <v>1.75</v>
      </c>
      <c r="I15" s="41">
        <v>1.58</v>
      </c>
      <c r="J15" s="41">
        <v>1.48</v>
      </c>
      <c r="K15" s="41">
        <v>1.52</v>
      </c>
      <c r="L15" s="41">
        <v>1.61</v>
      </c>
      <c r="M15" s="41">
        <v>1.59</v>
      </c>
      <c r="N15" s="41">
        <v>1.66</v>
      </c>
      <c r="O15" s="41">
        <v>1.71</v>
      </c>
      <c r="P15" s="41">
        <v>1.89</v>
      </c>
      <c r="Q15" s="41">
        <v>1.68</v>
      </c>
      <c r="R15" s="41">
        <v>1.68</v>
      </c>
      <c r="S15" s="41">
        <v>1.72</v>
      </c>
      <c r="T15" s="41">
        <v>1.84</v>
      </c>
      <c r="U15" s="41">
        <v>1.04</v>
      </c>
      <c r="V15" s="41">
        <v>1.38</v>
      </c>
      <c r="W15" s="41">
        <v>1.55</v>
      </c>
      <c r="X15" s="41">
        <v>1.81</v>
      </c>
      <c r="Y15" s="41">
        <v>2.1800000000000002</v>
      </c>
      <c r="Z15" s="41">
        <v>2.39</v>
      </c>
      <c r="AA15" s="41">
        <v>2.0499999999999998</v>
      </c>
      <c r="AB15" s="41">
        <v>1.97</v>
      </c>
      <c r="AC15" s="41">
        <v>2.37</v>
      </c>
      <c r="AD15" s="41">
        <v>1.64</v>
      </c>
      <c r="AE15" s="41">
        <v>1.93</v>
      </c>
    </row>
    <row r="16" spans="1:37" x14ac:dyDescent="0.3">
      <c r="A16" s="41" t="s">
        <v>153</v>
      </c>
      <c r="B16" s="41">
        <v>100.03999999999998</v>
      </c>
      <c r="C16" s="41">
        <v>99.739999999999981</v>
      </c>
      <c r="D16" s="41">
        <v>99.789999999999978</v>
      </c>
      <c r="E16" s="41">
        <v>100.10000000000001</v>
      </c>
      <c r="F16" s="41">
        <v>100.22999999999999</v>
      </c>
      <c r="G16" s="41">
        <v>100.56000000000003</v>
      </c>
      <c r="H16" s="41">
        <v>100.68999999999998</v>
      </c>
      <c r="I16" s="41">
        <v>100.69</v>
      </c>
      <c r="J16" s="41">
        <v>100.25000000000001</v>
      </c>
      <c r="K16" s="41">
        <v>100.60000000000001</v>
      </c>
      <c r="L16" s="41">
        <v>100.33</v>
      </c>
      <c r="M16" s="41">
        <v>100.53000000000002</v>
      </c>
      <c r="N16" s="41">
        <v>100.58999999999999</v>
      </c>
      <c r="O16" s="41">
        <v>100.01000000000002</v>
      </c>
      <c r="P16" s="41">
        <v>100.30999999999999</v>
      </c>
      <c r="Q16" s="41">
        <v>100.28000000000002</v>
      </c>
      <c r="R16" s="41">
        <v>100.54000000000002</v>
      </c>
      <c r="S16" s="41">
        <v>100.47</v>
      </c>
      <c r="T16" s="41">
        <v>100.28</v>
      </c>
      <c r="U16" s="41">
        <v>100.51000000000002</v>
      </c>
      <c r="V16" s="41">
        <v>100.03000000000002</v>
      </c>
      <c r="W16" s="41">
        <v>100.60000000000002</v>
      </c>
      <c r="X16" s="41">
        <v>100.24</v>
      </c>
      <c r="Y16" s="41">
        <v>100.75999999999999</v>
      </c>
      <c r="Z16" s="41">
        <v>99.800000000000011</v>
      </c>
      <c r="AA16" s="41">
        <v>99.820000000000007</v>
      </c>
      <c r="AB16" s="41">
        <v>99.81</v>
      </c>
      <c r="AC16" s="41">
        <v>99.950000000000017</v>
      </c>
      <c r="AD16" s="41">
        <v>99.97999999999999</v>
      </c>
      <c r="AE16" s="41">
        <v>100.09000000000002</v>
      </c>
    </row>
    <row r="17" spans="1:37" x14ac:dyDescent="0.3">
      <c r="A17" s="43" t="s">
        <v>154</v>
      </c>
      <c r="B17" s="44">
        <f>(B10/40.31)/(B10/40.31+B8*0.8998/71.85)*100</f>
        <v>55.386052279199703</v>
      </c>
      <c r="C17" s="44">
        <f t="shared" ref="C17:P17" si="0">(C10/40.31)/(C10/40.31+C8*0.8998/71.85)*100</f>
        <v>53.328513762066599</v>
      </c>
      <c r="D17" s="44">
        <f t="shared" si="0"/>
        <v>53.272414189192375</v>
      </c>
      <c r="E17" s="44">
        <f t="shared" si="0"/>
        <v>54.737800542921889</v>
      </c>
      <c r="F17" s="44">
        <f t="shared" si="0"/>
        <v>53.730089753175371</v>
      </c>
      <c r="G17" s="44">
        <f t="shared" si="0"/>
        <v>54.245782991640532</v>
      </c>
      <c r="H17" s="44">
        <f t="shared" si="0"/>
        <v>52.483837658083964</v>
      </c>
      <c r="I17" s="44">
        <f t="shared" si="0"/>
        <v>53.109146937818977</v>
      </c>
      <c r="J17" s="44">
        <f t="shared" si="0"/>
        <v>50.498707585656192</v>
      </c>
      <c r="K17" s="44">
        <f t="shared" si="0"/>
        <v>49.916179257565354</v>
      </c>
      <c r="L17" s="44">
        <f t="shared" si="0"/>
        <v>54.871872659803046</v>
      </c>
      <c r="M17" s="44">
        <f t="shared" si="0"/>
        <v>54.346098802502581</v>
      </c>
      <c r="N17" s="44">
        <f t="shared" si="0"/>
        <v>54.455352644801359</v>
      </c>
      <c r="O17" s="44">
        <f t="shared" si="0"/>
        <v>54.229396883713918</v>
      </c>
      <c r="P17" s="44">
        <f t="shared" si="0"/>
        <v>54.942153158812104</v>
      </c>
      <c r="Q17" s="44">
        <f>(Q10/40.31)/(Q10/40.31+Q8*0.8998/71.85)*100</f>
        <v>60.667686919072864</v>
      </c>
      <c r="R17" s="44">
        <f t="shared" ref="R17:AE17" si="1">(R10/40.31)/(R10/40.31+R8*0.8998/71.85)*100</f>
        <v>62.889418060638867</v>
      </c>
      <c r="S17" s="44">
        <f t="shared" si="1"/>
        <v>67.905152901638715</v>
      </c>
      <c r="T17" s="44">
        <f t="shared" si="1"/>
        <v>61.195187444956353</v>
      </c>
      <c r="U17" s="44">
        <f t="shared" si="1"/>
        <v>58.883925820543539</v>
      </c>
      <c r="V17" s="44">
        <f t="shared" si="1"/>
        <v>52.151762677600125</v>
      </c>
      <c r="W17" s="44">
        <f t="shared" si="1"/>
        <v>50.855397533931644</v>
      </c>
      <c r="X17" s="44">
        <f t="shared" si="1"/>
        <v>52.72561846785738</v>
      </c>
      <c r="Y17" s="44">
        <f t="shared" si="1"/>
        <v>53.390628724519516</v>
      </c>
      <c r="Z17" s="44">
        <f t="shared" si="1"/>
        <v>55.130287713932681</v>
      </c>
      <c r="AA17" s="44">
        <f t="shared" si="1"/>
        <v>53.378609674101781</v>
      </c>
      <c r="AB17" s="44">
        <f t="shared" si="1"/>
        <v>54.724495864185755</v>
      </c>
      <c r="AC17" s="44">
        <f t="shared" si="1"/>
        <v>55.047526358653634</v>
      </c>
      <c r="AD17" s="44">
        <f t="shared" si="1"/>
        <v>54.909897941642662</v>
      </c>
      <c r="AE17" s="44">
        <f t="shared" si="1"/>
        <v>54.636228859522248</v>
      </c>
      <c r="AF17" s="45"/>
      <c r="AG17" s="45"/>
      <c r="AH17" s="45"/>
      <c r="AI17" s="45"/>
      <c r="AJ17" s="45"/>
      <c r="AK17" s="45"/>
    </row>
    <row r="18" spans="1:37" x14ac:dyDescent="0.3">
      <c r="A18" s="41" t="s">
        <v>155</v>
      </c>
      <c r="B18" s="41">
        <v>5.74</v>
      </c>
      <c r="C18" s="41">
        <v>5.93</v>
      </c>
      <c r="D18" s="41">
        <v>5.84</v>
      </c>
      <c r="E18" s="41">
        <v>6.48</v>
      </c>
      <c r="F18" s="41">
        <v>6.09</v>
      </c>
      <c r="G18" s="41">
        <v>6.23</v>
      </c>
      <c r="H18" s="41">
        <v>6.24</v>
      </c>
      <c r="I18" s="41">
        <v>5.82</v>
      </c>
      <c r="J18" s="41">
        <v>6.99</v>
      </c>
      <c r="K18" s="41">
        <v>6.9</v>
      </c>
      <c r="L18" s="41">
        <v>5.9499999999999993</v>
      </c>
      <c r="M18" s="41">
        <v>5.66</v>
      </c>
      <c r="N18" s="41">
        <v>5.86</v>
      </c>
      <c r="O18" s="41">
        <v>5.6</v>
      </c>
      <c r="P18" s="41">
        <v>5.73</v>
      </c>
      <c r="Q18" s="41">
        <v>5.57</v>
      </c>
      <c r="R18" s="41">
        <v>4.99</v>
      </c>
      <c r="S18" s="41">
        <v>5.37</v>
      </c>
      <c r="T18" s="41">
        <v>5.55</v>
      </c>
      <c r="U18" s="41">
        <v>5.13</v>
      </c>
      <c r="V18" s="41">
        <v>7.48</v>
      </c>
      <c r="W18" s="41">
        <v>7.7899999999999991</v>
      </c>
      <c r="X18" s="41">
        <v>7.879999999999999</v>
      </c>
      <c r="Y18" s="41">
        <v>7.63</v>
      </c>
      <c r="Z18" s="41">
        <v>7.18</v>
      </c>
      <c r="AA18" s="41">
        <v>7.3800000000000008</v>
      </c>
      <c r="AB18" s="41">
        <v>7.57</v>
      </c>
      <c r="AC18" s="41">
        <v>7.42</v>
      </c>
      <c r="AD18" s="41">
        <v>7.83</v>
      </c>
      <c r="AE18" s="41">
        <v>7.5399999999999991</v>
      </c>
    </row>
    <row r="19" spans="1:37" x14ac:dyDescent="0.3">
      <c r="A19" s="41" t="s">
        <v>156</v>
      </c>
      <c r="B19" s="43">
        <v>1.4425531914893617</v>
      </c>
      <c r="C19" s="43">
        <v>1.3438735177865613</v>
      </c>
      <c r="D19" s="43">
        <v>1.5726872246696035</v>
      </c>
      <c r="E19" s="43">
        <v>1.3736263736263736</v>
      </c>
      <c r="F19" s="43">
        <v>1.4457831325301205</v>
      </c>
      <c r="G19" s="43">
        <v>1.5120967741935485</v>
      </c>
      <c r="H19" s="43">
        <v>1.4761904761904763</v>
      </c>
      <c r="I19" s="43">
        <v>1.6216216216216215</v>
      </c>
      <c r="J19" s="43">
        <v>1.6082089552238803</v>
      </c>
      <c r="K19" s="43">
        <v>1.15625</v>
      </c>
      <c r="L19" s="43">
        <v>1.7168949771689497</v>
      </c>
      <c r="M19" s="43">
        <v>1.7081339712918662</v>
      </c>
      <c r="N19" s="43">
        <v>1.7383177570093458</v>
      </c>
      <c r="O19" s="43">
        <v>1.7860696517412937</v>
      </c>
      <c r="P19" s="43">
        <v>2.0478723404255321</v>
      </c>
      <c r="Q19" s="43">
        <v>1.8711340206185567</v>
      </c>
      <c r="R19" s="43">
        <v>1.8352272727272727</v>
      </c>
      <c r="S19" s="43">
        <v>1.3973214285714284</v>
      </c>
      <c r="T19" s="43">
        <v>1.7073170731707319</v>
      </c>
      <c r="U19" s="43">
        <v>2.2468354430379747</v>
      </c>
      <c r="V19" s="43">
        <v>1.5185185185185184</v>
      </c>
      <c r="W19" s="43">
        <v>1.6140939597315436</v>
      </c>
      <c r="X19" s="43">
        <v>1.6006600660066006</v>
      </c>
      <c r="Y19" s="43">
        <v>1.5348837209302326</v>
      </c>
      <c r="Z19" s="43">
        <v>1.6791044776119401</v>
      </c>
      <c r="AA19" s="43">
        <v>1.7954545454545454</v>
      </c>
      <c r="AB19" s="43">
        <v>0.98167539267015713</v>
      </c>
      <c r="AC19" s="43">
        <v>1.9098039215686275</v>
      </c>
      <c r="AD19" s="43">
        <v>1.7964285714285717</v>
      </c>
      <c r="AE19" s="43">
        <v>0.99470899470899465</v>
      </c>
    </row>
    <row r="20" spans="1:37" x14ac:dyDescent="0.3">
      <c r="A20" s="41" t="s">
        <v>157</v>
      </c>
      <c r="B20" s="43">
        <v>0.84862310575199595</v>
      </c>
      <c r="C20" s="43">
        <v>0.85171565614958944</v>
      </c>
      <c r="D20" s="43">
        <v>0.86273389148053181</v>
      </c>
      <c r="E20" s="43">
        <v>0.86659075356236603</v>
      </c>
      <c r="F20" s="43">
        <v>0.82860498447536324</v>
      </c>
      <c r="G20" s="43">
        <v>0.90838057937857142</v>
      </c>
      <c r="H20" s="43">
        <v>0.86978038541897185</v>
      </c>
      <c r="I20" s="43">
        <v>0.85043056136387507</v>
      </c>
      <c r="J20" s="43">
        <v>0.85549068994197142</v>
      </c>
      <c r="K20" s="43">
        <v>0.98455241879042499</v>
      </c>
      <c r="L20" s="43">
        <v>0.86279938690364288</v>
      </c>
      <c r="M20" s="43">
        <v>0.80574777590171709</v>
      </c>
      <c r="N20" s="43">
        <v>0.84888701719927417</v>
      </c>
      <c r="O20" s="43">
        <v>0.81499706156216822</v>
      </c>
      <c r="P20" s="43">
        <v>0.83593561137542349</v>
      </c>
      <c r="Q20" s="43">
        <v>0.66367013543559195</v>
      </c>
      <c r="R20" s="43">
        <v>0.6214707537391827</v>
      </c>
      <c r="S20" s="43">
        <v>0.50392623143640292</v>
      </c>
      <c r="T20" s="43">
        <v>0.60836730801075722</v>
      </c>
      <c r="U20" s="43">
        <v>0.60864467431030844</v>
      </c>
      <c r="V20" s="43">
        <v>0.91294088974719156</v>
      </c>
      <c r="W20" s="43">
        <v>0.92250581298880685</v>
      </c>
      <c r="X20" s="43">
        <v>0.95440918501420136</v>
      </c>
      <c r="Y20" s="43">
        <v>0.97348242923667627</v>
      </c>
      <c r="Z20" s="43">
        <v>0.94237702071330176</v>
      </c>
      <c r="AA20" s="43">
        <v>0.91869683662218504</v>
      </c>
      <c r="AB20" s="43">
        <v>0.93981419714155379</v>
      </c>
      <c r="AC20" s="43">
        <v>0.94136919134269015</v>
      </c>
      <c r="AD20" s="43">
        <v>0.93724290609171934</v>
      </c>
      <c r="AE20" s="43">
        <v>0.93792890574421128</v>
      </c>
    </row>
    <row r="21" spans="1:37" x14ac:dyDescent="0.3">
      <c r="A21" s="41" t="s">
        <v>158</v>
      </c>
      <c r="B21" s="43">
        <v>1.8604429626101451</v>
      </c>
      <c r="C21" s="43">
        <v>1.8179926632114458</v>
      </c>
      <c r="D21" s="43">
        <v>1.8761056992498044</v>
      </c>
      <c r="E21" s="43">
        <v>1.6700075461033845</v>
      </c>
      <c r="F21" s="43">
        <v>1.7693788502048002</v>
      </c>
      <c r="G21" s="43">
        <v>1.7606391507734922</v>
      </c>
      <c r="H21" s="43">
        <v>1.7990916955017298</v>
      </c>
      <c r="I21" s="43">
        <v>1.9228191402600867</v>
      </c>
      <c r="J21" s="43">
        <v>1.6082041988859257</v>
      </c>
      <c r="K21" s="43">
        <v>1.5597152519008335</v>
      </c>
      <c r="L21" s="43">
        <v>1.88036017317683</v>
      </c>
      <c r="M21" s="43">
        <v>1.9616518204151558</v>
      </c>
      <c r="N21" s="43">
        <v>1.8822269267604212</v>
      </c>
      <c r="O21" s="43">
        <v>1.9611254820487751</v>
      </c>
      <c r="P21" s="43">
        <v>1.938171732347163</v>
      </c>
      <c r="Q21" s="43">
        <v>1.8014020776241162</v>
      </c>
      <c r="R21" s="43">
        <v>2.0211366031124371</v>
      </c>
      <c r="S21" s="43">
        <v>1.8245399106306113</v>
      </c>
      <c r="T21" s="43">
        <v>1.8715864683957335</v>
      </c>
      <c r="U21" s="43">
        <v>1.9974080907904095</v>
      </c>
      <c r="V21" s="43">
        <v>1.4291830796257461</v>
      </c>
      <c r="W21" s="43">
        <v>1.4057792185801938</v>
      </c>
      <c r="X21" s="43">
        <v>1.3561843775661131</v>
      </c>
      <c r="Y21" s="43">
        <v>1.4097966582348835</v>
      </c>
      <c r="Z21" s="43">
        <v>1.4644112788030548</v>
      </c>
      <c r="AA21" s="43">
        <v>1.4086428478554442</v>
      </c>
      <c r="AB21" s="43">
        <v>1.4532993704489636</v>
      </c>
      <c r="AC21" s="43">
        <v>1.4045886198864816</v>
      </c>
      <c r="AD21" s="43">
        <v>1.3470681054204423</v>
      </c>
      <c r="AE21" s="43">
        <v>1.5261226641047709</v>
      </c>
    </row>
    <row r="22" spans="1:37" x14ac:dyDescent="0.3">
      <c r="A22" s="41" t="s">
        <v>159</v>
      </c>
      <c r="B22" s="43">
        <v>2697.2955000000002</v>
      </c>
      <c r="C22" s="43">
        <v>2757.2354</v>
      </c>
      <c r="D22" s="43">
        <v>2817.1752999999999</v>
      </c>
      <c r="E22" s="43">
        <v>2577.4157</v>
      </c>
      <c r="F22" s="43">
        <v>2817.1752999999999</v>
      </c>
      <c r="G22" s="43">
        <v>2996.9949999999999</v>
      </c>
      <c r="H22" s="43">
        <v>2817.1752999999999</v>
      </c>
      <c r="I22" s="43">
        <v>3236.7546000000002</v>
      </c>
      <c r="J22" s="43">
        <v>2817.1752999999999</v>
      </c>
      <c r="K22" s="43">
        <v>2397.596</v>
      </c>
      <c r="L22" s="43">
        <v>2937.0551</v>
      </c>
      <c r="M22" s="43">
        <v>3236.7546000000002</v>
      </c>
      <c r="N22" s="43">
        <v>2937.0551</v>
      </c>
      <c r="O22" s="43">
        <v>3236.7546000000002</v>
      </c>
      <c r="P22" s="43">
        <v>3476.5141999999996</v>
      </c>
      <c r="Q22" s="43">
        <v>3836.1536000000001</v>
      </c>
      <c r="R22" s="43">
        <v>4015.9733000000001</v>
      </c>
      <c r="S22" s="43">
        <v>3476.5141999999996</v>
      </c>
      <c r="T22" s="43">
        <v>4315.6727999999994</v>
      </c>
      <c r="U22" s="43">
        <v>4435.5526</v>
      </c>
      <c r="V22" s="43">
        <v>1798.1969999999999</v>
      </c>
      <c r="W22" s="43">
        <v>2157.8363999999997</v>
      </c>
      <c r="X22" s="43">
        <v>1798.1969999999999</v>
      </c>
      <c r="Y22" s="43">
        <v>1798.1969999999999</v>
      </c>
      <c r="Z22" s="43">
        <v>1858.1369</v>
      </c>
      <c r="AA22" s="43">
        <v>1678.3172000000002</v>
      </c>
      <c r="AB22" s="43">
        <v>1858.1369</v>
      </c>
      <c r="AC22" s="43">
        <v>1678.3172000000002</v>
      </c>
      <c r="AD22" s="43">
        <v>1918.0768</v>
      </c>
      <c r="AE22" s="43">
        <v>1918.0768</v>
      </c>
    </row>
    <row r="23" spans="1:37" x14ac:dyDescent="0.3">
      <c r="A23" s="41" t="s">
        <v>160</v>
      </c>
      <c r="B23" s="43">
        <v>19508.501499999998</v>
      </c>
      <c r="C23" s="43">
        <v>21002.769699999997</v>
      </c>
      <c r="D23" s="43">
        <v>18844.382300000001</v>
      </c>
      <c r="E23" s="43">
        <v>22663.0677</v>
      </c>
      <c r="F23" s="43">
        <v>20670.7101</v>
      </c>
      <c r="G23" s="43">
        <v>20587.695199999998</v>
      </c>
      <c r="H23" s="43">
        <v>20919.754799999999</v>
      </c>
      <c r="I23" s="43">
        <v>18429.307800000002</v>
      </c>
      <c r="J23" s="43">
        <v>22247.993200000001</v>
      </c>
      <c r="K23" s="43">
        <v>26564.768</v>
      </c>
      <c r="L23" s="43">
        <v>18180.2631</v>
      </c>
      <c r="M23" s="43">
        <v>17350.114099999999</v>
      </c>
      <c r="N23" s="43">
        <v>17765.188600000001</v>
      </c>
      <c r="O23" s="43">
        <v>16685.994899999998</v>
      </c>
      <c r="P23" s="43">
        <v>15606.801199999998</v>
      </c>
      <c r="Q23" s="43">
        <v>16104.890599999999</v>
      </c>
      <c r="R23" s="43">
        <v>14610.6224</v>
      </c>
      <c r="S23" s="43">
        <v>18595.337600000003</v>
      </c>
      <c r="T23" s="43">
        <v>17018.054499999998</v>
      </c>
      <c r="U23" s="43">
        <v>13116.3542</v>
      </c>
      <c r="V23" s="43">
        <v>24655.425300000003</v>
      </c>
      <c r="W23" s="43">
        <v>24738.440200000001</v>
      </c>
      <c r="X23" s="43">
        <v>25153.514699999996</v>
      </c>
      <c r="Y23" s="43">
        <v>24987.484899999996</v>
      </c>
      <c r="Z23" s="43">
        <v>22247.993200000001</v>
      </c>
      <c r="AA23" s="43">
        <v>21915.9336</v>
      </c>
      <c r="AB23" s="43">
        <v>31711.691799999997</v>
      </c>
      <c r="AC23" s="43">
        <v>21168.799499999997</v>
      </c>
      <c r="AD23" s="43">
        <v>23244.171999999999</v>
      </c>
      <c r="AE23" s="43">
        <v>31379.632199999996</v>
      </c>
    </row>
    <row r="24" spans="1:37" x14ac:dyDescent="0.3">
      <c r="A24" s="41" t="s">
        <v>161</v>
      </c>
      <c r="B24" s="43">
        <v>436.38200000000001</v>
      </c>
      <c r="C24" s="43">
        <v>436.38200000000001</v>
      </c>
      <c r="D24" s="43">
        <v>436.38200000000001</v>
      </c>
      <c r="E24" s="43">
        <v>436.38200000000001</v>
      </c>
      <c r="F24" s="43">
        <v>480.02019999999999</v>
      </c>
      <c r="G24" s="43">
        <v>523.65839999999992</v>
      </c>
      <c r="H24" s="43">
        <v>480.02019999999999</v>
      </c>
      <c r="I24" s="43">
        <v>610.9348</v>
      </c>
      <c r="J24" s="43">
        <v>480.02019999999999</v>
      </c>
      <c r="K24" s="43">
        <v>349.10559999999998</v>
      </c>
      <c r="L24" s="43">
        <v>480.02019999999999</v>
      </c>
      <c r="M24" s="43">
        <v>523.65839999999992</v>
      </c>
      <c r="N24" s="43">
        <v>480.02019999999999</v>
      </c>
      <c r="O24" s="43">
        <v>523.65839999999992</v>
      </c>
      <c r="P24" s="43">
        <v>567.29660000000001</v>
      </c>
      <c r="Q24" s="43">
        <v>480.02019999999999</v>
      </c>
      <c r="R24" s="43">
        <v>610.9348</v>
      </c>
      <c r="S24" s="43">
        <v>480.02019999999999</v>
      </c>
      <c r="T24" s="43">
        <v>567.29660000000001</v>
      </c>
      <c r="U24" s="43">
        <v>610.9348</v>
      </c>
      <c r="V24" s="43">
        <v>436.38200000000001</v>
      </c>
      <c r="W24" s="43">
        <v>523.65839999999992</v>
      </c>
      <c r="X24" s="43">
        <v>480.02019999999999</v>
      </c>
      <c r="Y24" s="43">
        <v>436.38200000000001</v>
      </c>
      <c r="Z24" s="43">
        <v>480.02019999999999</v>
      </c>
      <c r="AA24" s="43">
        <v>436.38200000000001</v>
      </c>
      <c r="AB24" s="43">
        <v>480.02019999999999</v>
      </c>
      <c r="AC24" s="43">
        <v>436.38200000000001</v>
      </c>
      <c r="AD24" s="43">
        <v>480.02019999999999</v>
      </c>
      <c r="AE24" s="43">
        <v>480.02019999999999</v>
      </c>
    </row>
    <row r="25" spans="1:37" x14ac:dyDescent="0.3">
      <c r="A25" s="41" t="s">
        <v>162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pans="1:37" x14ac:dyDescent="0.3">
      <c r="A26" s="46" t="s">
        <v>163</v>
      </c>
      <c r="B26" s="41">
        <v>463</v>
      </c>
      <c r="C26" s="41">
        <v>507</v>
      </c>
      <c r="D26" s="41">
        <v>449</v>
      </c>
      <c r="E26" s="41">
        <v>523</v>
      </c>
      <c r="F26" s="41">
        <v>501</v>
      </c>
      <c r="G26" s="41">
        <v>441</v>
      </c>
      <c r="H26" s="41">
        <v>464</v>
      </c>
      <c r="I26" s="41">
        <v>417</v>
      </c>
      <c r="J26" s="41">
        <v>449</v>
      </c>
      <c r="K26" s="41">
        <v>384</v>
      </c>
      <c r="L26" s="41">
        <v>446</v>
      </c>
      <c r="M26" s="41">
        <v>440</v>
      </c>
      <c r="N26" s="41">
        <v>411</v>
      </c>
      <c r="O26" s="41">
        <v>413</v>
      </c>
      <c r="P26" s="41">
        <v>416</v>
      </c>
      <c r="Q26" s="41">
        <v>483</v>
      </c>
      <c r="R26" s="41">
        <v>357</v>
      </c>
      <c r="S26" s="41">
        <v>314</v>
      </c>
      <c r="T26" s="41">
        <v>451</v>
      </c>
      <c r="U26" s="41">
        <v>337</v>
      </c>
      <c r="V26" s="41">
        <v>604</v>
      </c>
      <c r="W26" s="41">
        <v>618</v>
      </c>
      <c r="X26" s="41">
        <v>636</v>
      </c>
      <c r="Y26" s="41">
        <v>626</v>
      </c>
      <c r="Z26" s="41">
        <v>539</v>
      </c>
      <c r="AA26" s="41">
        <v>635</v>
      </c>
      <c r="AB26" s="41">
        <v>1445</v>
      </c>
      <c r="AC26" s="41">
        <v>507</v>
      </c>
      <c r="AD26" s="41">
        <v>684</v>
      </c>
      <c r="AE26" s="41">
        <v>1185</v>
      </c>
      <c r="AJ26" s="47">
        <v>1030</v>
      </c>
      <c r="AK26" s="47">
        <v>660</v>
      </c>
    </row>
    <row r="27" spans="1:37" x14ac:dyDescent="0.3">
      <c r="A27" s="46" t="s">
        <v>164</v>
      </c>
      <c r="B27" s="41">
        <v>35.700000000000003</v>
      </c>
      <c r="C27" s="41">
        <v>39.799999999999997</v>
      </c>
      <c r="D27" s="41">
        <v>38.5</v>
      </c>
      <c r="E27" s="41">
        <v>40.1</v>
      </c>
      <c r="F27" s="41">
        <v>40.799999999999997</v>
      </c>
      <c r="G27" s="41">
        <v>35.4</v>
      </c>
      <c r="H27" s="41">
        <v>37.5</v>
      </c>
      <c r="I27" s="41">
        <v>38.5</v>
      </c>
      <c r="J27" s="41">
        <v>44.1</v>
      </c>
      <c r="K27" s="41">
        <v>37.5</v>
      </c>
      <c r="L27" s="41">
        <v>35.6</v>
      </c>
      <c r="M27" s="41">
        <v>38.299999999999997</v>
      </c>
      <c r="N27" s="41">
        <v>38.200000000000003</v>
      </c>
      <c r="O27" s="41">
        <v>35.799999999999997</v>
      </c>
      <c r="P27" s="41">
        <v>36.4</v>
      </c>
      <c r="Q27" s="41">
        <v>49</v>
      </c>
      <c r="R27" s="41">
        <v>44.3</v>
      </c>
      <c r="S27" s="41">
        <v>50.5</v>
      </c>
      <c r="T27" s="41">
        <v>54.1</v>
      </c>
      <c r="U27" s="41">
        <v>56.1</v>
      </c>
      <c r="V27" s="41">
        <v>35.700000000000003</v>
      </c>
      <c r="W27" s="41">
        <v>37.4</v>
      </c>
      <c r="X27" s="41">
        <v>37.1</v>
      </c>
      <c r="Y27" s="41">
        <v>35.299999999999997</v>
      </c>
      <c r="Z27" s="41">
        <v>36.4</v>
      </c>
      <c r="AA27" s="41">
        <v>36.4</v>
      </c>
      <c r="AB27" s="41">
        <v>36.4</v>
      </c>
      <c r="AC27" s="41">
        <v>36</v>
      </c>
      <c r="AD27" s="41">
        <v>38.799999999999997</v>
      </c>
      <c r="AE27" s="41">
        <v>39.200000000000003</v>
      </c>
      <c r="AJ27" s="48">
        <v>50.6</v>
      </c>
      <c r="AK27" s="48">
        <v>51.2</v>
      </c>
    </row>
    <row r="28" spans="1:37" x14ac:dyDescent="0.3">
      <c r="A28" s="46" t="s">
        <v>165</v>
      </c>
      <c r="B28" s="41">
        <v>70</v>
      </c>
      <c r="C28" s="41">
        <v>60</v>
      </c>
      <c r="D28" s="41">
        <v>70</v>
      </c>
      <c r="E28" s="41">
        <v>80</v>
      </c>
      <c r="F28" s="41">
        <v>60</v>
      </c>
      <c r="G28" s="41">
        <v>60</v>
      </c>
      <c r="H28" s="41">
        <v>50</v>
      </c>
      <c r="I28" s="41">
        <v>60</v>
      </c>
      <c r="J28" s="41">
        <v>40</v>
      </c>
      <c r="K28" s="41">
        <v>30</v>
      </c>
      <c r="L28" s="41">
        <v>60</v>
      </c>
      <c r="M28" s="41">
        <v>80</v>
      </c>
      <c r="N28" s="41">
        <v>70</v>
      </c>
      <c r="O28" s="41">
        <v>70</v>
      </c>
      <c r="P28" s="41">
        <v>70</v>
      </c>
      <c r="Q28" s="41">
        <v>370</v>
      </c>
      <c r="R28" s="41">
        <v>450</v>
      </c>
      <c r="S28" s="41">
        <v>700</v>
      </c>
      <c r="T28" s="41">
        <v>400</v>
      </c>
      <c r="U28" s="41">
        <v>300</v>
      </c>
      <c r="V28" s="41">
        <v>30</v>
      </c>
      <c r="W28" s="41">
        <v>30</v>
      </c>
      <c r="X28" s="41">
        <v>30</v>
      </c>
      <c r="Y28" s="41">
        <v>30</v>
      </c>
      <c r="Z28" s="41">
        <v>30</v>
      </c>
      <c r="AA28" s="41">
        <v>30</v>
      </c>
      <c r="AB28" s="41">
        <v>40</v>
      </c>
      <c r="AC28" s="41">
        <v>40</v>
      </c>
      <c r="AD28" s="41">
        <v>40</v>
      </c>
      <c r="AE28" s="41">
        <v>40</v>
      </c>
      <c r="AJ28" s="49">
        <v>139</v>
      </c>
      <c r="AK28" s="49">
        <v>93</v>
      </c>
    </row>
    <row r="29" spans="1:37" x14ac:dyDescent="0.3">
      <c r="A29" s="46" t="s">
        <v>166</v>
      </c>
      <c r="B29" s="41">
        <v>2.65</v>
      </c>
      <c r="C29" s="41">
        <v>3.37</v>
      </c>
      <c r="D29" s="41">
        <v>3.35</v>
      </c>
      <c r="E29" s="41">
        <v>2.59</v>
      </c>
      <c r="F29" s="41">
        <v>2.0099999999999998</v>
      </c>
      <c r="G29" s="41">
        <v>2.3199999999999998</v>
      </c>
      <c r="H29" s="41">
        <v>2.74</v>
      </c>
      <c r="I29" s="41">
        <v>4.3499999999999996</v>
      </c>
      <c r="J29" s="41">
        <v>2.14</v>
      </c>
      <c r="K29" s="41">
        <v>2.88</v>
      </c>
      <c r="L29" s="41">
        <v>4.18</v>
      </c>
      <c r="M29" s="41">
        <v>3.22</v>
      </c>
      <c r="N29" s="41">
        <v>4.01</v>
      </c>
      <c r="O29" s="41">
        <v>3.05</v>
      </c>
      <c r="P29" s="41">
        <v>3.22</v>
      </c>
      <c r="Q29" s="41">
        <v>2.19</v>
      </c>
      <c r="R29" s="41">
        <v>2.5099999999999998</v>
      </c>
      <c r="S29" s="41">
        <v>1.98</v>
      </c>
      <c r="T29" s="41">
        <v>1.96</v>
      </c>
      <c r="U29" s="41">
        <v>3.48</v>
      </c>
      <c r="V29" s="41">
        <v>1.64</v>
      </c>
      <c r="W29" s="41">
        <v>1.7</v>
      </c>
      <c r="X29" s="41">
        <v>2.0299999999999998</v>
      </c>
      <c r="Y29" s="41">
        <v>2.66</v>
      </c>
      <c r="Z29" s="41">
        <v>2.44</v>
      </c>
      <c r="AA29" s="41">
        <v>1.87</v>
      </c>
      <c r="AB29" s="41">
        <v>2.63</v>
      </c>
      <c r="AC29" s="41">
        <v>2.34</v>
      </c>
      <c r="AD29" s="41">
        <v>1.52</v>
      </c>
      <c r="AE29" s="41">
        <v>2.79</v>
      </c>
      <c r="AJ29" s="42">
        <v>0.8</v>
      </c>
      <c r="AK29" s="42">
        <v>1.84</v>
      </c>
    </row>
    <row r="30" spans="1:37" x14ac:dyDescent="0.3">
      <c r="A30" s="46" t="s">
        <v>167</v>
      </c>
      <c r="B30" s="41">
        <v>2.59</v>
      </c>
      <c r="C30" s="41">
        <v>2.8</v>
      </c>
      <c r="D30" s="41">
        <v>2.8</v>
      </c>
      <c r="E30" s="41">
        <v>2.65</v>
      </c>
      <c r="F30" s="41">
        <v>2.73</v>
      </c>
      <c r="G30" s="41">
        <v>2.94</v>
      </c>
      <c r="H30" s="41">
        <v>2.63</v>
      </c>
      <c r="I30" s="41">
        <v>2.99</v>
      </c>
      <c r="J30" s="41">
        <v>3</v>
      </c>
      <c r="K30" s="41">
        <v>2.4700000000000002</v>
      </c>
      <c r="L30" s="41">
        <v>2.64</v>
      </c>
      <c r="M30" s="41">
        <v>3.12</v>
      </c>
      <c r="N30" s="41">
        <v>2.87</v>
      </c>
      <c r="O30" s="41">
        <v>2.79</v>
      </c>
      <c r="P30" s="41">
        <v>2.9</v>
      </c>
      <c r="Q30" s="41">
        <v>5.29</v>
      </c>
      <c r="R30" s="41">
        <v>4.21</v>
      </c>
      <c r="S30" s="41">
        <v>5.51</v>
      </c>
      <c r="T30" s="41">
        <v>6.12</v>
      </c>
      <c r="U30" s="41">
        <v>6.04</v>
      </c>
      <c r="V30" s="41">
        <v>1.91</v>
      </c>
      <c r="W30" s="41">
        <v>2.06</v>
      </c>
      <c r="X30" s="41">
        <v>1.88</v>
      </c>
      <c r="Y30" s="41">
        <v>1.78</v>
      </c>
      <c r="Z30" s="41">
        <v>1.87</v>
      </c>
      <c r="AA30" s="41">
        <v>1.92</v>
      </c>
      <c r="AB30" s="41">
        <v>1.92</v>
      </c>
      <c r="AC30" s="41">
        <v>2.0499999999999998</v>
      </c>
      <c r="AD30" s="41">
        <v>1.96</v>
      </c>
      <c r="AE30" s="41">
        <v>2</v>
      </c>
      <c r="AJ30" s="42">
        <v>2.68</v>
      </c>
      <c r="AK30" s="42">
        <v>6.26</v>
      </c>
    </row>
    <row r="31" spans="1:37" x14ac:dyDescent="0.3">
      <c r="A31" s="46" t="s">
        <v>168</v>
      </c>
      <c r="B31" s="41">
        <v>1.43</v>
      </c>
      <c r="C31" s="41">
        <v>1.59</v>
      </c>
      <c r="D31" s="41">
        <v>1.58</v>
      </c>
      <c r="E31" s="41">
        <v>1.45</v>
      </c>
      <c r="F31" s="41">
        <v>1.59</v>
      </c>
      <c r="G31" s="41">
        <v>1.64</v>
      </c>
      <c r="H31" s="41">
        <v>1.6</v>
      </c>
      <c r="I31" s="41">
        <v>1.67</v>
      </c>
      <c r="J31" s="41">
        <v>1.75</v>
      </c>
      <c r="K31" s="41">
        <v>1.49</v>
      </c>
      <c r="L31" s="41">
        <v>1.56</v>
      </c>
      <c r="M31" s="41">
        <v>1.69</v>
      </c>
      <c r="N31" s="41">
        <v>1.57</v>
      </c>
      <c r="O31" s="41">
        <v>1.59</v>
      </c>
      <c r="P31" s="41">
        <v>1.65</v>
      </c>
      <c r="Q31" s="41">
        <v>3.23</v>
      </c>
      <c r="R31" s="41">
        <v>2.42</v>
      </c>
      <c r="S31" s="41">
        <v>3.31</v>
      </c>
      <c r="T31" s="41">
        <v>3.63</v>
      </c>
      <c r="U31" s="41">
        <v>3.48</v>
      </c>
      <c r="V31" s="41">
        <v>1.1100000000000001</v>
      </c>
      <c r="W31" s="41">
        <v>1.2</v>
      </c>
      <c r="X31" s="41">
        <v>1.1100000000000001</v>
      </c>
      <c r="Y31" s="41">
        <v>0.99</v>
      </c>
      <c r="Z31" s="41">
        <v>1</v>
      </c>
      <c r="AA31" s="41">
        <v>1.03</v>
      </c>
      <c r="AB31" s="41">
        <v>1.07</v>
      </c>
      <c r="AC31" s="41">
        <v>1.02</v>
      </c>
      <c r="AD31" s="41">
        <v>1.0900000000000001</v>
      </c>
      <c r="AE31" s="41">
        <v>1.0900000000000001</v>
      </c>
      <c r="AJ31" s="42">
        <v>1.4</v>
      </c>
      <c r="AK31" s="42">
        <v>3.86</v>
      </c>
    </row>
    <row r="32" spans="1:37" x14ac:dyDescent="0.3">
      <c r="A32" s="46" t="s">
        <v>169</v>
      </c>
      <c r="B32" s="41">
        <v>0.76</v>
      </c>
      <c r="C32" s="41">
        <v>0.85</v>
      </c>
      <c r="D32" s="41">
        <v>0.87</v>
      </c>
      <c r="E32" s="41">
        <v>0.78</v>
      </c>
      <c r="F32" s="41">
        <v>0.83</v>
      </c>
      <c r="G32" s="41">
        <v>0.89</v>
      </c>
      <c r="H32" s="41">
        <v>0.86</v>
      </c>
      <c r="I32" s="41">
        <v>0.93</v>
      </c>
      <c r="J32" s="41">
        <v>0.94</v>
      </c>
      <c r="K32" s="41">
        <v>0.68</v>
      </c>
      <c r="L32" s="41">
        <v>0.89</v>
      </c>
      <c r="M32" s="41">
        <v>0.95</v>
      </c>
      <c r="N32" s="41">
        <v>0.84</v>
      </c>
      <c r="O32" s="41">
        <v>0.88</v>
      </c>
      <c r="P32" s="41">
        <v>0.94</v>
      </c>
      <c r="Q32" s="41">
        <v>1.29</v>
      </c>
      <c r="R32" s="41">
        <v>1.35</v>
      </c>
      <c r="S32" s="41">
        <v>1.51</v>
      </c>
      <c r="T32" s="41">
        <v>1.56</v>
      </c>
      <c r="U32" s="41">
        <v>1.52</v>
      </c>
      <c r="V32" s="41">
        <v>0.76</v>
      </c>
      <c r="W32" s="41">
        <v>0.74</v>
      </c>
      <c r="X32" s="41">
        <v>0.8</v>
      </c>
      <c r="Y32" s="41">
        <v>0.75</v>
      </c>
      <c r="Z32" s="41">
        <v>0.72</v>
      </c>
      <c r="AA32" s="41">
        <v>0.66</v>
      </c>
      <c r="AB32" s="41">
        <v>0.61</v>
      </c>
      <c r="AC32" s="41">
        <v>0.67</v>
      </c>
      <c r="AD32" s="41">
        <v>0.79</v>
      </c>
      <c r="AE32" s="41">
        <v>0.76</v>
      </c>
      <c r="AJ32" s="42">
        <v>1.1499999999999999</v>
      </c>
      <c r="AK32" s="42">
        <v>1.59</v>
      </c>
    </row>
    <row r="33" spans="1:37" x14ac:dyDescent="0.3">
      <c r="A33" s="46" t="s">
        <v>170</v>
      </c>
      <c r="B33" s="41">
        <v>16.3</v>
      </c>
      <c r="C33" s="41">
        <v>17.3</v>
      </c>
      <c r="D33" s="41">
        <v>17.399999999999999</v>
      </c>
      <c r="E33" s="41">
        <v>16.399999999999999</v>
      </c>
      <c r="F33" s="41">
        <v>17.3</v>
      </c>
      <c r="G33" s="41">
        <v>17.600000000000001</v>
      </c>
      <c r="H33" s="41">
        <v>17</v>
      </c>
      <c r="I33" s="41">
        <v>18.2</v>
      </c>
      <c r="J33" s="41">
        <v>17.8</v>
      </c>
      <c r="K33" s="41">
        <v>15.7</v>
      </c>
      <c r="L33" s="41">
        <v>17.8</v>
      </c>
      <c r="M33" s="41">
        <v>17.5</v>
      </c>
      <c r="N33" s="41">
        <v>17.399999999999999</v>
      </c>
      <c r="O33" s="41">
        <v>17.399999999999999</v>
      </c>
      <c r="P33" s="41">
        <v>17.600000000000001</v>
      </c>
      <c r="Q33" s="41">
        <v>16.7</v>
      </c>
      <c r="R33" s="41">
        <v>17.2</v>
      </c>
      <c r="S33" s="41">
        <v>16.399999999999999</v>
      </c>
      <c r="T33" s="41">
        <v>18.100000000000001</v>
      </c>
      <c r="U33" s="41">
        <v>19</v>
      </c>
      <c r="V33" s="41">
        <v>19.5</v>
      </c>
      <c r="W33" s="41">
        <v>20.8</v>
      </c>
      <c r="X33" s="41">
        <v>19.2</v>
      </c>
      <c r="Y33" s="41">
        <v>19.7</v>
      </c>
      <c r="Z33" s="41">
        <v>19</v>
      </c>
      <c r="AA33" s="41">
        <v>19.399999999999999</v>
      </c>
      <c r="AB33" s="41">
        <v>19</v>
      </c>
      <c r="AC33" s="41">
        <v>19.2</v>
      </c>
      <c r="AD33" s="41">
        <v>18.8</v>
      </c>
      <c r="AE33" s="41">
        <v>19.899999999999999</v>
      </c>
      <c r="AJ33" s="48">
        <v>10.9</v>
      </c>
      <c r="AK33" s="48">
        <v>12.5</v>
      </c>
    </row>
    <row r="34" spans="1:37" x14ac:dyDescent="0.3">
      <c r="A34" s="46" t="s">
        <v>171</v>
      </c>
      <c r="B34" s="41">
        <v>2.73</v>
      </c>
      <c r="C34" s="41">
        <v>2.9</v>
      </c>
      <c r="D34" s="41">
        <v>3.01</v>
      </c>
      <c r="E34" s="41">
        <v>2.82</v>
      </c>
      <c r="F34" s="41">
        <v>3.05</v>
      </c>
      <c r="G34" s="41">
        <v>3.29</v>
      </c>
      <c r="H34" s="41">
        <v>2.94</v>
      </c>
      <c r="I34" s="41">
        <v>3.24</v>
      </c>
      <c r="J34" s="41">
        <v>3.42</v>
      </c>
      <c r="K34" s="41">
        <v>2.7</v>
      </c>
      <c r="L34" s="41">
        <v>2.96</v>
      </c>
      <c r="M34" s="41">
        <v>3.3</v>
      </c>
      <c r="N34" s="41">
        <v>3.09</v>
      </c>
      <c r="O34" s="41">
        <v>3.17</v>
      </c>
      <c r="P34" s="41">
        <v>3.35</v>
      </c>
      <c r="Q34" s="41">
        <v>5.88</v>
      </c>
      <c r="R34" s="41">
        <v>4.72</v>
      </c>
      <c r="S34" s="41">
        <v>5.86</v>
      </c>
      <c r="T34" s="41">
        <v>6.72</v>
      </c>
      <c r="U34" s="41">
        <v>6.41</v>
      </c>
      <c r="V34" s="41">
        <v>2.33</v>
      </c>
      <c r="W34" s="41">
        <v>2.5</v>
      </c>
      <c r="X34" s="41">
        <v>2.54</v>
      </c>
      <c r="Y34" s="41">
        <v>2.34</v>
      </c>
      <c r="Z34" s="41">
        <v>2.4</v>
      </c>
      <c r="AA34" s="41">
        <v>2.46</v>
      </c>
      <c r="AB34" s="41">
        <v>2.23</v>
      </c>
      <c r="AC34" s="41">
        <v>2.38</v>
      </c>
      <c r="AD34" s="41">
        <v>2.4900000000000002</v>
      </c>
      <c r="AE34" s="41">
        <v>2.39</v>
      </c>
      <c r="AJ34" s="42">
        <v>3.03</v>
      </c>
      <c r="AK34" s="42">
        <v>6.77</v>
      </c>
    </row>
    <row r="35" spans="1:37" x14ac:dyDescent="0.3">
      <c r="A35" s="46" t="s">
        <v>172</v>
      </c>
      <c r="B35" s="41">
        <v>3.7</v>
      </c>
      <c r="C35" s="41">
        <v>4</v>
      </c>
      <c r="D35" s="41">
        <v>3.9</v>
      </c>
      <c r="E35" s="41">
        <v>3.7</v>
      </c>
      <c r="F35" s="41">
        <v>4.5</v>
      </c>
      <c r="G35" s="41">
        <v>4.2</v>
      </c>
      <c r="H35" s="41">
        <v>4.0999999999999996</v>
      </c>
      <c r="I35" s="41">
        <v>4.2</v>
      </c>
      <c r="J35" s="41">
        <v>4.2</v>
      </c>
      <c r="K35" s="41">
        <v>3.2</v>
      </c>
      <c r="L35" s="41">
        <v>3.9</v>
      </c>
      <c r="M35" s="41">
        <v>4.0999999999999996</v>
      </c>
      <c r="N35" s="41">
        <v>3.9</v>
      </c>
      <c r="O35" s="41">
        <v>4.0999999999999996</v>
      </c>
      <c r="P35" s="41">
        <v>3.9</v>
      </c>
      <c r="Q35" s="41">
        <v>3.5</v>
      </c>
      <c r="R35" s="41">
        <v>3</v>
      </c>
      <c r="S35" s="41">
        <v>3.1</v>
      </c>
      <c r="T35" s="41">
        <v>3.7</v>
      </c>
      <c r="U35" s="41">
        <v>3.6</v>
      </c>
      <c r="V35" s="41">
        <v>3.2</v>
      </c>
      <c r="W35" s="41">
        <v>3.4</v>
      </c>
      <c r="X35" s="41">
        <v>3</v>
      </c>
      <c r="Y35" s="41">
        <v>2.9</v>
      </c>
      <c r="Z35" s="41">
        <v>3</v>
      </c>
      <c r="AA35" s="41">
        <v>3.1</v>
      </c>
      <c r="AB35" s="41">
        <v>3.1</v>
      </c>
      <c r="AC35" s="41">
        <v>3.1</v>
      </c>
      <c r="AD35" s="41">
        <v>3</v>
      </c>
      <c r="AE35" s="41">
        <v>3.1</v>
      </c>
      <c r="AJ35" s="48">
        <v>6.9</v>
      </c>
      <c r="AK35" s="48">
        <v>6.1</v>
      </c>
    </row>
    <row r="36" spans="1:37" x14ac:dyDescent="0.3">
      <c r="A36" s="46" t="s">
        <v>173</v>
      </c>
      <c r="B36" s="41">
        <v>0.52</v>
      </c>
      <c r="C36" s="41">
        <v>0.56999999999999995</v>
      </c>
      <c r="D36" s="41">
        <v>0.56000000000000005</v>
      </c>
      <c r="E36" s="41">
        <v>0.53</v>
      </c>
      <c r="F36" s="41">
        <v>0.56999999999999995</v>
      </c>
      <c r="G36" s="41">
        <v>0.56999999999999995</v>
      </c>
      <c r="H36" s="41">
        <v>0.54</v>
      </c>
      <c r="I36" s="41">
        <v>0.59</v>
      </c>
      <c r="J36" s="41">
        <v>0.63</v>
      </c>
      <c r="K36" s="41">
        <v>0.51</v>
      </c>
      <c r="L36" s="41">
        <v>0.55000000000000004</v>
      </c>
      <c r="M36" s="41">
        <v>0.6</v>
      </c>
      <c r="N36" s="41">
        <v>0.57999999999999996</v>
      </c>
      <c r="O36" s="41">
        <v>0.56999999999999995</v>
      </c>
      <c r="P36" s="41">
        <v>0.56999999999999995</v>
      </c>
      <c r="Q36" s="41">
        <v>1.1000000000000001</v>
      </c>
      <c r="R36" s="41">
        <v>0.84</v>
      </c>
      <c r="S36" s="41">
        <v>1.1599999999999999</v>
      </c>
      <c r="T36" s="41">
        <v>1.23</v>
      </c>
      <c r="U36" s="41">
        <v>1.2</v>
      </c>
      <c r="V36" s="41">
        <v>0.38</v>
      </c>
      <c r="W36" s="41">
        <v>0.42</v>
      </c>
      <c r="X36" s="41">
        <v>0.38</v>
      </c>
      <c r="Y36" s="41">
        <v>0.32</v>
      </c>
      <c r="Z36" s="41">
        <v>0.36</v>
      </c>
      <c r="AA36" s="41">
        <v>0.36</v>
      </c>
      <c r="AB36" s="41">
        <v>0.34</v>
      </c>
      <c r="AC36" s="41">
        <v>0.34</v>
      </c>
      <c r="AD36" s="41">
        <v>0.36</v>
      </c>
      <c r="AE36" s="41">
        <v>0.37</v>
      </c>
      <c r="AJ36" s="42">
        <v>0.51</v>
      </c>
      <c r="AK36" s="42">
        <v>1.33</v>
      </c>
    </row>
    <row r="37" spans="1:37" x14ac:dyDescent="0.3">
      <c r="A37" s="46" t="s">
        <v>174</v>
      </c>
      <c r="B37" s="41">
        <v>18.3</v>
      </c>
      <c r="C37" s="41">
        <v>20.399999999999999</v>
      </c>
      <c r="D37" s="41">
        <v>19.7</v>
      </c>
      <c r="E37" s="41">
        <v>21.4</v>
      </c>
      <c r="F37" s="41">
        <v>20.8</v>
      </c>
      <c r="G37" s="41">
        <v>17.3</v>
      </c>
      <c r="H37" s="41">
        <v>18.8</v>
      </c>
      <c r="I37" s="41">
        <v>19.2</v>
      </c>
      <c r="J37" s="41">
        <v>22.1</v>
      </c>
      <c r="K37" s="41">
        <v>19.7</v>
      </c>
      <c r="L37" s="41">
        <v>18.100000000000001</v>
      </c>
      <c r="M37" s="41">
        <v>18.8</v>
      </c>
      <c r="N37" s="41">
        <v>19.399999999999999</v>
      </c>
      <c r="O37" s="41">
        <v>17.899999999999999</v>
      </c>
      <c r="P37" s="41">
        <v>18.399999999999999</v>
      </c>
      <c r="Q37" s="41">
        <v>19.3</v>
      </c>
      <c r="R37" s="41">
        <v>18</v>
      </c>
      <c r="S37" s="41">
        <v>18.600000000000001</v>
      </c>
      <c r="T37" s="41">
        <v>20.399999999999999</v>
      </c>
      <c r="U37" s="41">
        <v>22.4</v>
      </c>
      <c r="V37" s="41">
        <v>17.899999999999999</v>
      </c>
      <c r="W37" s="41">
        <v>19.100000000000001</v>
      </c>
      <c r="X37" s="41">
        <v>19.2</v>
      </c>
      <c r="Y37" s="41">
        <v>18.100000000000001</v>
      </c>
      <c r="Z37" s="41">
        <v>18.2</v>
      </c>
      <c r="AA37" s="41">
        <v>18.399999999999999</v>
      </c>
      <c r="AB37" s="41">
        <v>18.8</v>
      </c>
      <c r="AC37" s="41">
        <v>18.2</v>
      </c>
      <c r="AD37" s="41">
        <v>19.899999999999999</v>
      </c>
      <c r="AE37" s="41">
        <v>20.399999999999999</v>
      </c>
      <c r="AJ37" s="48">
        <v>22.3</v>
      </c>
      <c r="AK37" s="48">
        <v>28.6</v>
      </c>
    </row>
    <row r="38" spans="1:37" x14ac:dyDescent="0.3">
      <c r="A38" s="46" t="s">
        <v>175</v>
      </c>
      <c r="B38" s="41">
        <v>0.25</v>
      </c>
      <c r="C38" s="41">
        <v>0.27</v>
      </c>
      <c r="D38" s="41">
        <v>0.27</v>
      </c>
      <c r="E38" s="41">
        <v>0.24</v>
      </c>
      <c r="F38" s="41">
        <v>0.27</v>
      </c>
      <c r="G38" s="41">
        <v>0.27</v>
      </c>
      <c r="H38" s="41">
        <v>0.28000000000000003</v>
      </c>
      <c r="I38" s="41">
        <v>0.26</v>
      </c>
      <c r="J38" s="41">
        <v>0.28000000000000003</v>
      </c>
      <c r="K38" s="41">
        <v>0.27</v>
      </c>
      <c r="L38" s="41">
        <v>0.26</v>
      </c>
      <c r="M38" s="41">
        <v>0.27</v>
      </c>
      <c r="N38" s="41">
        <v>0.28999999999999998</v>
      </c>
      <c r="O38" s="41">
        <v>0.26</v>
      </c>
      <c r="P38" s="41">
        <v>0.27</v>
      </c>
      <c r="Q38" s="41">
        <v>0.53</v>
      </c>
      <c r="R38" s="41">
        <v>0.39</v>
      </c>
      <c r="S38" s="41">
        <v>0.6</v>
      </c>
      <c r="T38" s="41">
        <v>0.59</v>
      </c>
      <c r="U38" s="41">
        <v>0.59</v>
      </c>
      <c r="V38" s="41">
        <v>0.17</v>
      </c>
      <c r="W38" s="41">
        <v>0.18</v>
      </c>
      <c r="X38" s="41">
        <v>0.16</v>
      </c>
      <c r="Y38" s="41">
        <v>0.15</v>
      </c>
      <c r="Z38" s="41">
        <v>0.15</v>
      </c>
      <c r="AA38" s="41">
        <v>0.16</v>
      </c>
      <c r="AB38" s="41">
        <v>0.15</v>
      </c>
      <c r="AC38" s="41">
        <v>0.16</v>
      </c>
      <c r="AD38" s="41">
        <v>0.16</v>
      </c>
      <c r="AE38" s="41">
        <v>0.17</v>
      </c>
      <c r="AJ38" s="42">
        <v>0.2</v>
      </c>
      <c r="AK38" s="42">
        <v>0.57999999999999996</v>
      </c>
    </row>
    <row r="39" spans="1:37" x14ac:dyDescent="0.3">
      <c r="A39" s="46" t="s">
        <v>176</v>
      </c>
      <c r="B39" s="41">
        <v>7.1</v>
      </c>
      <c r="C39" s="41">
        <v>7.3</v>
      </c>
      <c r="D39" s="41">
        <v>7.4</v>
      </c>
      <c r="E39" s="41">
        <v>7</v>
      </c>
      <c r="F39" s="41">
        <v>7.5</v>
      </c>
      <c r="G39" s="41">
        <v>7.3</v>
      </c>
      <c r="H39" s="41">
        <v>7.8</v>
      </c>
      <c r="I39" s="41">
        <v>8</v>
      </c>
      <c r="J39" s="41">
        <v>7.5</v>
      </c>
      <c r="K39" s="41">
        <v>7.9</v>
      </c>
      <c r="L39" s="41">
        <v>7.8</v>
      </c>
      <c r="M39" s="41">
        <v>7.5</v>
      </c>
      <c r="N39" s="41">
        <v>8.1</v>
      </c>
      <c r="O39" s="41">
        <v>7.2</v>
      </c>
      <c r="P39" s="41">
        <v>7.8</v>
      </c>
      <c r="Q39" s="41">
        <v>7.6</v>
      </c>
      <c r="R39" s="41">
        <v>7</v>
      </c>
      <c r="S39" s="41">
        <v>6.8</v>
      </c>
      <c r="T39" s="41">
        <v>8.8000000000000007</v>
      </c>
      <c r="U39" s="41">
        <v>8.6</v>
      </c>
      <c r="V39" s="41">
        <v>6.9</v>
      </c>
      <c r="W39" s="41">
        <v>7.4</v>
      </c>
      <c r="X39" s="41">
        <v>6.7</v>
      </c>
      <c r="Y39" s="41">
        <v>6.5</v>
      </c>
      <c r="Z39" s="41">
        <v>6.6</v>
      </c>
      <c r="AA39" s="41">
        <v>7</v>
      </c>
      <c r="AB39" s="41">
        <v>6.4</v>
      </c>
      <c r="AC39" s="41">
        <v>6.6</v>
      </c>
      <c r="AD39" s="41">
        <v>6.6</v>
      </c>
      <c r="AE39" s="41">
        <v>6.8</v>
      </c>
      <c r="AJ39" s="48">
        <v>8.6</v>
      </c>
      <c r="AK39" s="48">
        <v>6.8</v>
      </c>
    </row>
    <row r="40" spans="1:37" x14ac:dyDescent="0.3">
      <c r="A40" s="46" t="s">
        <v>177</v>
      </c>
      <c r="B40" s="41">
        <v>14.2</v>
      </c>
      <c r="C40" s="41">
        <v>15.6</v>
      </c>
      <c r="D40" s="41">
        <v>15.5</v>
      </c>
      <c r="E40" s="41">
        <v>15.3</v>
      </c>
      <c r="F40" s="41">
        <v>15.6</v>
      </c>
      <c r="G40" s="41">
        <v>15.6</v>
      </c>
      <c r="H40" s="41">
        <v>15.1</v>
      </c>
      <c r="I40" s="41">
        <v>16.399999999999999</v>
      </c>
      <c r="J40" s="41">
        <v>17.399999999999999</v>
      </c>
      <c r="K40" s="41">
        <v>13.9</v>
      </c>
      <c r="L40" s="41">
        <v>15</v>
      </c>
      <c r="M40" s="41">
        <v>16.600000000000001</v>
      </c>
      <c r="N40" s="41">
        <v>15.5</v>
      </c>
      <c r="O40" s="41">
        <v>15.6</v>
      </c>
      <c r="P40" s="41">
        <v>16.2</v>
      </c>
      <c r="Q40" s="41">
        <v>27.1</v>
      </c>
      <c r="R40" s="41">
        <v>22</v>
      </c>
      <c r="S40" s="41">
        <v>27.9</v>
      </c>
      <c r="T40" s="41">
        <v>30.2</v>
      </c>
      <c r="U40" s="41">
        <v>30.4</v>
      </c>
      <c r="V40" s="41">
        <v>15.2</v>
      </c>
      <c r="W40" s="41">
        <v>15.8</v>
      </c>
      <c r="X40" s="41">
        <v>16</v>
      </c>
      <c r="Y40" s="41">
        <v>14.9</v>
      </c>
      <c r="Z40" s="41">
        <v>15.5</v>
      </c>
      <c r="AA40" s="41">
        <v>14.9</v>
      </c>
      <c r="AB40" s="41">
        <v>15.7</v>
      </c>
      <c r="AC40" s="41">
        <v>15</v>
      </c>
      <c r="AD40" s="41">
        <v>16.600000000000001</v>
      </c>
      <c r="AE40" s="41">
        <v>17.100000000000001</v>
      </c>
      <c r="AJ40" s="48">
        <v>20.2</v>
      </c>
      <c r="AK40" s="48">
        <v>32.4</v>
      </c>
    </row>
    <row r="41" spans="1:37" x14ac:dyDescent="0.3">
      <c r="A41" s="46" t="s">
        <v>178</v>
      </c>
      <c r="B41" s="41">
        <v>3.71</v>
      </c>
      <c r="C41" s="41">
        <v>4.07</v>
      </c>
      <c r="D41" s="41">
        <v>4.04</v>
      </c>
      <c r="E41" s="41">
        <v>4.0999999999999996</v>
      </c>
      <c r="F41" s="41">
        <v>4.2300000000000004</v>
      </c>
      <c r="G41" s="41">
        <v>3.91</v>
      </c>
      <c r="H41" s="41">
        <v>3.97</v>
      </c>
      <c r="I41" s="41">
        <v>4.2300000000000004</v>
      </c>
      <c r="J41" s="41">
        <v>4.68</v>
      </c>
      <c r="K41" s="41">
        <v>3.87</v>
      </c>
      <c r="L41" s="41">
        <v>3.8</v>
      </c>
      <c r="M41" s="41">
        <v>4.3099999999999996</v>
      </c>
      <c r="N41" s="41">
        <v>4.17</v>
      </c>
      <c r="O41" s="41">
        <v>4.0199999999999996</v>
      </c>
      <c r="P41" s="41">
        <v>4.0999999999999996</v>
      </c>
      <c r="Q41" s="41">
        <v>6.45</v>
      </c>
      <c r="R41" s="41">
        <v>5.45</v>
      </c>
      <c r="S41" s="41">
        <v>6.67</v>
      </c>
      <c r="T41" s="41">
        <v>7.09</v>
      </c>
      <c r="U41" s="41">
        <v>7.33</v>
      </c>
      <c r="V41" s="41">
        <v>4.25</v>
      </c>
      <c r="W41" s="41">
        <v>4.3600000000000003</v>
      </c>
      <c r="X41" s="41">
        <v>4.43</v>
      </c>
      <c r="Y41" s="41">
        <v>4.0599999999999996</v>
      </c>
      <c r="Z41" s="41">
        <v>4.1399999999999997</v>
      </c>
      <c r="AA41" s="41">
        <v>4.2300000000000004</v>
      </c>
      <c r="AB41" s="41">
        <v>4.2699999999999996</v>
      </c>
      <c r="AC41" s="41">
        <v>4.1900000000000004</v>
      </c>
      <c r="AD41" s="41">
        <v>4.51</v>
      </c>
      <c r="AE41" s="41">
        <v>4.51</v>
      </c>
      <c r="AJ41" s="42">
        <v>5.43</v>
      </c>
      <c r="AK41" s="42">
        <v>8.07</v>
      </c>
    </row>
    <row r="42" spans="1:37" x14ac:dyDescent="0.3">
      <c r="A42" s="46" t="s">
        <v>179</v>
      </c>
      <c r="B42" s="41">
        <v>88.2</v>
      </c>
      <c r="C42" s="41">
        <v>95.6</v>
      </c>
      <c r="D42" s="41">
        <v>87.2</v>
      </c>
      <c r="E42" s="41">
        <v>120.5</v>
      </c>
      <c r="F42" s="41">
        <v>97.8</v>
      </c>
      <c r="G42" s="41">
        <v>111</v>
      </c>
      <c r="H42" s="41">
        <v>107</v>
      </c>
      <c r="I42" s="41">
        <v>94.8</v>
      </c>
      <c r="J42" s="41">
        <v>110</v>
      </c>
      <c r="K42" s="41">
        <v>131</v>
      </c>
      <c r="L42" s="41">
        <v>93.7</v>
      </c>
      <c r="M42" s="41">
        <v>81.7</v>
      </c>
      <c r="N42" s="41">
        <v>88.3</v>
      </c>
      <c r="O42" s="41">
        <v>80.599999999999994</v>
      </c>
      <c r="P42" s="41">
        <v>83.5</v>
      </c>
      <c r="Q42" s="41">
        <v>86.5</v>
      </c>
      <c r="R42" s="41">
        <v>66.8</v>
      </c>
      <c r="S42" s="41">
        <v>102</v>
      </c>
      <c r="T42" s="41">
        <v>82.5</v>
      </c>
      <c r="U42" s="41">
        <v>66.8</v>
      </c>
      <c r="V42" s="41">
        <v>91.2</v>
      </c>
      <c r="W42" s="41">
        <v>89.4</v>
      </c>
      <c r="X42" s="41">
        <v>95.3</v>
      </c>
      <c r="Y42" s="41">
        <v>107</v>
      </c>
      <c r="Z42" s="41">
        <v>84.8</v>
      </c>
      <c r="AA42" s="41">
        <v>87.5</v>
      </c>
      <c r="AB42" s="41">
        <v>139.5</v>
      </c>
      <c r="AC42" s="41">
        <v>89.4</v>
      </c>
      <c r="AD42" s="41">
        <v>96.4</v>
      </c>
      <c r="AE42" s="41">
        <v>135</v>
      </c>
      <c r="AJ42" s="48">
        <v>90.9</v>
      </c>
      <c r="AK42" s="48">
        <v>31.8</v>
      </c>
    </row>
    <row r="43" spans="1:37" x14ac:dyDescent="0.3">
      <c r="A43" s="46" t="s">
        <v>180</v>
      </c>
      <c r="B43" s="41">
        <v>2.78</v>
      </c>
      <c r="C43" s="41">
        <v>3.04</v>
      </c>
      <c r="D43" s="41">
        <v>2.87</v>
      </c>
      <c r="E43" s="41">
        <v>2.78</v>
      </c>
      <c r="F43" s="41">
        <v>3.22</v>
      </c>
      <c r="G43" s="41">
        <v>3.15</v>
      </c>
      <c r="H43" s="41">
        <v>2.9</v>
      </c>
      <c r="I43" s="41">
        <v>3.36</v>
      </c>
      <c r="J43" s="41">
        <v>3.36</v>
      </c>
      <c r="K43" s="41">
        <v>2.77</v>
      </c>
      <c r="L43" s="41">
        <v>2.9</v>
      </c>
      <c r="M43" s="41">
        <v>3.46</v>
      </c>
      <c r="N43" s="41">
        <v>3.13</v>
      </c>
      <c r="O43" s="41">
        <v>3.23</v>
      </c>
      <c r="P43" s="41">
        <v>3.27</v>
      </c>
      <c r="Q43" s="41">
        <v>5.79</v>
      </c>
      <c r="R43" s="41">
        <v>4.5999999999999996</v>
      </c>
      <c r="S43" s="41">
        <v>5.71</v>
      </c>
      <c r="T43" s="41">
        <v>6.52</v>
      </c>
      <c r="U43" s="41">
        <v>6.38</v>
      </c>
      <c r="V43" s="41">
        <v>3.01</v>
      </c>
      <c r="W43" s="41">
        <v>3.28</v>
      </c>
      <c r="X43" s="41">
        <v>3.22</v>
      </c>
      <c r="Y43" s="41">
        <v>2.8</v>
      </c>
      <c r="Z43" s="41">
        <v>2.79</v>
      </c>
      <c r="AA43" s="41">
        <v>2.94</v>
      </c>
      <c r="AB43" s="41">
        <v>2.87</v>
      </c>
      <c r="AC43" s="41">
        <v>2.93</v>
      </c>
      <c r="AD43" s="41">
        <v>2.96</v>
      </c>
      <c r="AE43" s="41">
        <v>3.05</v>
      </c>
      <c r="AJ43" s="42">
        <v>3.78</v>
      </c>
      <c r="AK43" s="42">
        <v>7.01</v>
      </c>
    </row>
    <row r="44" spans="1:37" x14ac:dyDescent="0.3">
      <c r="A44" s="46" t="s">
        <v>181</v>
      </c>
      <c r="B44" s="41">
        <v>3</v>
      </c>
      <c r="C44" s="41">
        <v>3</v>
      </c>
      <c r="D44" s="41">
        <v>2</v>
      </c>
      <c r="E44" s="41">
        <v>2</v>
      </c>
      <c r="F44" s="41">
        <v>3</v>
      </c>
      <c r="G44" s="41">
        <v>3</v>
      </c>
      <c r="H44" s="41">
        <v>2</v>
      </c>
      <c r="I44" s="41">
        <v>2</v>
      </c>
      <c r="J44" s="41">
        <v>3</v>
      </c>
      <c r="K44" s="41">
        <v>3</v>
      </c>
      <c r="L44" s="41">
        <v>3</v>
      </c>
      <c r="M44" s="41">
        <v>2</v>
      </c>
      <c r="N44" s="41">
        <v>3</v>
      </c>
      <c r="O44" s="41">
        <v>2</v>
      </c>
      <c r="P44" s="41">
        <v>2</v>
      </c>
      <c r="Q44" s="41">
        <v>4</v>
      </c>
      <c r="R44" s="41">
        <v>3</v>
      </c>
      <c r="S44" s="41">
        <v>4</v>
      </c>
      <c r="T44" s="41">
        <v>4</v>
      </c>
      <c r="U44" s="41">
        <v>4</v>
      </c>
      <c r="V44" s="41">
        <v>2</v>
      </c>
      <c r="W44" s="41">
        <v>2</v>
      </c>
      <c r="X44" s="41">
        <v>2</v>
      </c>
      <c r="Y44" s="41">
        <v>2</v>
      </c>
      <c r="Z44" s="41">
        <v>2</v>
      </c>
      <c r="AA44" s="41">
        <v>2</v>
      </c>
      <c r="AB44" s="41">
        <v>2</v>
      </c>
      <c r="AC44" s="41">
        <v>2</v>
      </c>
      <c r="AD44" s="41">
        <v>2</v>
      </c>
      <c r="AE44" s="41">
        <v>2</v>
      </c>
      <c r="AH44" s="48">
        <v>3.4</v>
      </c>
      <c r="AI44" s="48">
        <v>4.4000000000000004</v>
      </c>
    </row>
    <row r="45" spans="1:37" x14ac:dyDescent="0.3">
      <c r="A45" s="46" t="s">
        <v>182</v>
      </c>
      <c r="B45" s="41">
        <v>356</v>
      </c>
      <c r="C45" s="41">
        <v>375</v>
      </c>
      <c r="D45" s="41">
        <v>406</v>
      </c>
      <c r="E45" s="41">
        <v>318</v>
      </c>
      <c r="F45" s="41">
        <v>350</v>
      </c>
      <c r="G45" s="41">
        <v>336</v>
      </c>
      <c r="H45" s="41">
        <v>406</v>
      </c>
      <c r="I45" s="41">
        <v>463</v>
      </c>
      <c r="J45" s="41">
        <v>239</v>
      </c>
      <c r="K45" s="41">
        <v>278</v>
      </c>
      <c r="L45" s="41">
        <v>440</v>
      </c>
      <c r="M45" s="41">
        <v>426</v>
      </c>
      <c r="N45" s="41">
        <v>392</v>
      </c>
      <c r="O45" s="41">
        <v>428</v>
      </c>
      <c r="P45" s="41">
        <v>414</v>
      </c>
      <c r="Q45" s="41">
        <v>369</v>
      </c>
      <c r="R45" s="41">
        <v>367</v>
      </c>
      <c r="S45" s="41">
        <v>259</v>
      </c>
      <c r="T45" s="41">
        <v>342</v>
      </c>
      <c r="U45" s="41">
        <v>350</v>
      </c>
      <c r="V45" s="41">
        <v>694</v>
      </c>
      <c r="W45" s="41">
        <v>657</v>
      </c>
      <c r="X45" s="41">
        <v>494</v>
      </c>
      <c r="Y45" s="41">
        <v>475</v>
      </c>
      <c r="Z45" s="41">
        <v>539</v>
      </c>
      <c r="AA45" s="41">
        <v>571</v>
      </c>
      <c r="AB45" s="41">
        <v>660</v>
      </c>
      <c r="AC45" s="41">
        <v>420</v>
      </c>
      <c r="AD45" s="41">
        <v>524</v>
      </c>
      <c r="AE45" s="41">
        <v>703</v>
      </c>
      <c r="AJ45" s="48">
        <v>137</v>
      </c>
      <c r="AK45" s="47">
        <v>210</v>
      </c>
    </row>
    <row r="46" spans="1:37" x14ac:dyDescent="0.3">
      <c r="A46" s="46" t="s">
        <v>183</v>
      </c>
      <c r="B46" s="41">
        <v>0.6</v>
      </c>
      <c r="C46" s="41">
        <v>0.7</v>
      </c>
      <c r="D46" s="41">
        <v>0.7</v>
      </c>
      <c r="E46" s="41">
        <v>0.7</v>
      </c>
      <c r="F46" s="41">
        <v>0.7</v>
      </c>
      <c r="G46" s="41">
        <v>0.7</v>
      </c>
      <c r="H46" s="41">
        <v>0.8</v>
      </c>
      <c r="I46" s="41">
        <v>0.7</v>
      </c>
      <c r="J46" s="41">
        <v>0.8</v>
      </c>
      <c r="K46" s="41">
        <v>1</v>
      </c>
      <c r="L46" s="41">
        <v>0.9</v>
      </c>
      <c r="M46" s="41">
        <v>0.6</v>
      </c>
      <c r="N46" s="41">
        <v>1.2</v>
      </c>
      <c r="O46" s="41">
        <v>0.6</v>
      </c>
      <c r="P46" s="41">
        <v>0.6</v>
      </c>
      <c r="Q46" s="41">
        <v>0.6</v>
      </c>
      <c r="R46" s="41">
        <v>0.6</v>
      </c>
      <c r="S46" s="41">
        <v>0.6</v>
      </c>
      <c r="T46" s="41">
        <v>0.6</v>
      </c>
      <c r="U46" s="41">
        <v>0.6</v>
      </c>
      <c r="V46" s="41">
        <v>0.8</v>
      </c>
      <c r="W46" s="41">
        <v>0.8</v>
      </c>
      <c r="X46" s="41">
        <v>0.7</v>
      </c>
      <c r="Y46" s="41">
        <v>0.7</v>
      </c>
      <c r="Z46" s="41">
        <v>0.7</v>
      </c>
      <c r="AA46" s="41">
        <v>0.7</v>
      </c>
      <c r="AB46" s="41">
        <v>0.7</v>
      </c>
      <c r="AC46" s="41">
        <v>0.7</v>
      </c>
      <c r="AD46" s="41">
        <v>0.7</v>
      </c>
      <c r="AE46" s="41">
        <v>0.8</v>
      </c>
      <c r="AH46" s="42">
        <v>0.74</v>
      </c>
      <c r="AI46" s="42">
        <v>1.54</v>
      </c>
    </row>
    <row r="47" spans="1:37" x14ac:dyDescent="0.3">
      <c r="A47" s="46" t="s">
        <v>184</v>
      </c>
      <c r="B47" s="41">
        <v>0.41</v>
      </c>
      <c r="C47" s="41">
        <v>0.44</v>
      </c>
      <c r="D47" s="41">
        <v>0.46</v>
      </c>
      <c r="E47" s="41">
        <v>0.42</v>
      </c>
      <c r="F47" s="41">
        <v>0.45</v>
      </c>
      <c r="G47" s="41">
        <v>0.48</v>
      </c>
      <c r="H47" s="41">
        <v>0.45</v>
      </c>
      <c r="I47" s="41">
        <v>0.48</v>
      </c>
      <c r="J47" s="41">
        <v>0.48</v>
      </c>
      <c r="K47" s="41">
        <v>0.4</v>
      </c>
      <c r="L47" s="41">
        <v>0.42</v>
      </c>
      <c r="M47" s="41">
        <v>0.51</v>
      </c>
      <c r="N47" s="41">
        <v>0.46</v>
      </c>
      <c r="O47" s="41">
        <v>0.47</v>
      </c>
      <c r="P47" s="41">
        <v>0.48</v>
      </c>
      <c r="Q47" s="41">
        <v>0.87</v>
      </c>
      <c r="R47" s="41">
        <v>0.67</v>
      </c>
      <c r="S47" s="41">
        <v>0.87</v>
      </c>
      <c r="T47" s="41">
        <v>1.01</v>
      </c>
      <c r="U47" s="41">
        <v>0.93</v>
      </c>
      <c r="V47" s="41">
        <v>0.32</v>
      </c>
      <c r="W47" s="41">
        <v>0.36</v>
      </c>
      <c r="X47" s="41">
        <v>0.35</v>
      </c>
      <c r="Y47" s="41">
        <v>0.36</v>
      </c>
      <c r="Z47" s="41">
        <v>0.31</v>
      </c>
      <c r="AA47" s="41">
        <v>0.33</v>
      </c>
      <c r="AB47" s="41">
        <v>0.33</v>
      </c>
      <c r="AC47" s="41">
        <v>0.3</v>
      </c>
      <c r="AD47" s="41">
        <v>0.33</v>
      </c>
      <c r="AE47" s="41">
        <v>0.34</v>
      </c>
      <c r="AJ47" s="42">
        <v>0.47</v>
      </c>
      <c r="AK47" s="42">
        <v>1.07</v>
      </c>
    </row>
    <row r="48" spans="1:37" x14ac:dyDescent="0.3">
      <c r="A48" s="46" t="s">
        <v>32</v>
      </c>
      <c r="B48" s="41">
        <v>10.55</v>
      </c>
      <c r="C48" s="41">
        <v>9.9600000000000009</v>
      </c>
      <c r="D48" s="41">
        <v>9.51</v>
      </c>
      <c r="E48" s="41">
        <v>11.5</v>
      </c>
      <c r="F48" s="41">
        <v>8.8000000000000007</v>
      </c>
      <c r="G48" s="41">
        <v>7.21</v>
      </c>
      <c r="H48" s="41">
        <v>8.73</v>
      </c>
      <c r="I48" s="41">
        <v>7.67</v>
      </c>
      <c r="J48" s="41">
        <v>11.3</v>
      </c>
      <c r="K48" s="41">
        <v>15.15</v>
      </c>
      <c r="L48" s="41">
        <v>7.15</v>
      </c>
      <c r="M48" s="41">
        <v>6.62</v>
      </c>
      <c r="N48" s="41">
        <v>8.2200000000000006</v>
      </c>
      <c r="O48" s="41">
        <v>6.99</v>
      </c>
      <c r="P48" s="41">
        <v>5.89</v>
      </c>
      <c r="Q48" s="41">
        <v>4.46</v>
      </c>
      <c r="R48" s="41">
        <v>4.22</v>
      </c>
      <c r="S48" s="41">
        <v>4.8499999999999996</v>
      </c>
      <c r="T48" s="41">
        <v>4.4000000000000004</v>
      </c>
      <c r="U48" s="41">
        <v>4.91</v>
      </c>
      <c r="V48" s="41">
        <v>6.99</v>
      </c>
      <c r="W48" s="41">
        <v>6.99</v>
      </c>
      <c r="X48" s="41">
        <v>6.74</v>
      </c>
      <c r="Y48" s="41">
        <v>6.6</v>
      </c>
      <c r="Z48" s="41">
        <v>6.41</v>
      </c>
      <c r="AA48" s="41">
        <v>6.92</v>
      </c>
      <c r="AB48" s="41">
        <v>6.53</v>
      </c>
      <c r="AC48" s="41">
        <v>6.91</v>
      </c>
      <c r="AD48" s="41">
        <v>6.59</v>
      </c>
      <c r="AE48" s="41">
        <v>6.83</v>
      </c>
      <c r="AJ48" s="42">
        <v>19.649999999999999</v>
      </c>
      <c r="AK48" s="48">
        <v>20.399999999999999</v>
      </c>
    </row>
    <row r="49" spans="1:37" x14ac:dyDescent="0.3">
      <c r="A49" s="46" t="s">
        <v>185</v>
      </c>
      <c r="B49" s="41">
        <v>0.22</v>
      </c>
      <c r="C49" s="41">
        <v>0.25</v>
      </c>
      <c r="D49" s="41">
        <v>0.25</v>
      </c>
      <c r="E49" s="41">
        <v>0.24</v>
      </c>
      <c r="F49" s="41">
        <v>0.25</v>
      </c>
      <c r="G49" s="41">
        <v>0.26</v>
      </c>
      <c r="H49" s="41">
        <v>0.25</v>
      </c>
      <c r="I49" s="41">
        <v>0.27</v>
      </c>
      <c r="J49" s="41">
        <v>0.25</v>
      </c>
      <c r="K49" s="41">
        <v>0.24</v>
      </c>
      <c r="L49" s="41">
        <v>0.26</v>
      </c>
      <c r="M49" s="41">
        <v>0.28000000000000003</v>
      </c>
      <c r="N49" s="41">
        <v>0.25</v>
      </c>
      <c r="O49" s="41">
        <v>0.26</v>
      </c>
      <c r="P49" s="41">
        <v>0.26</v>
      </c>
      <c r="Q49" s="41">
        <v>0.52</v>
      </c>
      <c r="R49" s="41">
        <v>0.37</v>
      </c>
      <c r="S49" s="41">
        <v>0.54</v>
      </c>
      <c r="T49" s="41">
        <v>0.55000000000000004</v>
      </c>
      <c r="U49" s="41">
        <v>0.56000000000000005</v>
      </c>
      <c r="V49" s="41">
        <v>0.18</v>
      </c>
      <c r="W49" s="41">
        <v>0.18</v>
      </c>
      <c r="X49" s="41">
        <v>0.16</v>
      </c>
      <c r="Y49" s="41">
        <v>0.15</v>
      </c>
      <c r="Z49" s="41">
        <v>0.15</v>
      </c>
      <c r="AA49" s="41">
        <v>0.14000000000000001</v>
      </c>
      <c r="AB49" s="41">
        <v>0.16</v>
      </c>
      <c r="AC49" s="41">
        <v>0.15</v>
      </c>
      <c r="AD49" s="41">
        <v>0.16</v>
      </c>
      <c r="AE49" s="41">
        <v>0.17</v>
      </c>
      <c r="AJ49" s="42">
        <v>0.21</v>
      </c>
      <c r="AK49" s="42">
        <v>0.6</v>
      </c>
    </row>
    <row r="50" spans="1:37" x14ac:dyDescent="0.3">
      <c r="A50" s="46" t="s">
        <v>33</v>
      </c>
      <c r="B50" s="41">
        <v>1.17</v>
      </c>
      <c r="C50" s="41">
        <v>1.43</v>
      </c>
      <c r="D50" s="41">
        <v>1.2</v>
      </c>
      <c r="E50" s="41">
        <v>1.18</v>
      </c>
      <c r="F50" s="41">
        <v>1.44</v>
      </c>
      <c r="G50" s="41">
        <v>1.1100000000000001</v>
      </c>
      <c r="H50" s="41">
        <v>1.25</v>
      </c>
      <c r="I50" s="41">
        <v>1.18</v>
      </c>
      <c r="J50" s="41">
        <v>1.88</v>
      </c>
      <c r="K50" s="41">
        <v>1.95</v>
      </c>
      <c r="L50" s="41">
        <v>2.11</v>
      </c>
      <c r="M50" s="41">
        <v>1.24</v>
      </c>
      <c r="N50" s="41">
        <v>2.83</v>
      </c>
      <c r="O50" s="41">
        <v>1.45</v>
      </c>
      <c r="P50" s="41">
        <v>1.35</v>
      </c>
      <c r="Q50" s="41">
        <v>0.5</v>
      </c>
      <c r="R50" s="41">
        <v>0.68</v>
      </c>
      <c r="S50" s="41">
        <v>0.92</v>
      </c>
      <c r="T50" s="41">
        <v>0.9</v>
      </c>
      <c r="U50" s="41">
        <v>0.67</v>
      </c>
      <c r="V50" s="41">
        <v>2.02</v>
      </c>
      <c r="W50" s="41">
        <v>1.92</v>
      </c>
      <c r="X50" s="41">
        <v>1.85</v>
      </c>
      <c r="Y50" s="41">
        <v>1.79</v>
      </c>
      <c r="Z50" s="41">
        <v>1.84</v>
      </c>
      <c r="AA50" s="41">
        <v>1.93</v>
      </c>
      <c r="AB50" s="41">
        <v>2.15</v>
      </c>
      <c r="AC50" s="41">
        <v>1.87</v>
      </c>
      <c r="AD50" s="41">
        <v>2</v>
      </c>
      <c r="AE50" s="41">
        <v>2.16</v>
      </c>
      <c r="AJ50" s="48">
        <v>42.9</v>
      </c>
      <c r="AK50" s="42">
        <v>7.93</v>
      </c>
    </row>
    <row r="51" spans="1:37" x14ac:dyDescent="0.3">
      <c r="A51" s="46" t="s">
        <v>186</v>
      </c>
      <c r="B51" s="41">
        <v>72</v>
      </c>
      <c r="C51" s="41">
        <v>77</v>
      </c>
      <c r="D51" s="41">
        <v>78</v>
      </c>
      <c r="E51" s="41">
        <v>73</v>
      </c>
      <c r="F51" s="41">
        <v>76</v>
      </c>
      <c r="G51" s="41">
        <v>85</v>
      </c>
      <c r="H51" s="41">
        <v>75</v>
      </c>
      <c r="I51" s="41">
        <v>92</v>
      </c>
      <c r="J51" s="41">
        <v>82</v>
      </c>
      <c r="K51" s="41">
        <v>63</v>
      </c>
      <c r="L51" s="41">
        <v>79</v>
      </c>
      <c r="M51" s="41">
        <v>91</v>
      </c>
      <c r="N51" s="41">
        <v>80</v>
      </c>
      <c r="O51" s="41">
        <v>86</v>
      </c>
      <c r="P51" s="41">
        <v>91</v>
      </c>
      <c r="Q51" s="41">
        <v>142</v>
      </c>
      <c r="R51" s="41">
        <v>147</v>
      </c>
      <c r="S51" s="41">
        <v>164</v>
      </c>
      <c r="T51" s="41">
        <v>150</v>
      </c>
      <c r="U51" s="41">
        <v>158</v>
      </c>
      <c r="V51" s="41">
        <v>42</v>
      </c>
      <c r="W51" s="41">
        <v>45</v>
      </c>
      <c r="X51" s="41">
        <v>42</v>
      </c>
      <c r="Y51" s="41">
        <v>37</v>
      </c>
      <c r="Z51" s="41">
        <v>40</v>
      </c>
      <c r="AA51" s="41">
        <v>39</v>
      </c>
      <c r="AB51" s="41">
        <v>43</v>
      </c>
      <c r="AC51" s="41">
        <v>38</v>
      </c>
      <c r="AD51" s="41">
        <v>42</v>
      </c>
      <c r="AE51" s="41">
        <v>47</v>
      </c>
      <c r="AJ51" s="49">
        <v>23</v>
      </c>
      <c r="AK51" s="49">
        <v>108</v>
      </c>
    </row>
    <row r="52" spans="1:37" x14ac:dyDescent="0.3">
      <c r="A52" s="46" t="s">
        <v>187</v>
      </c>
      <c r="B52" s="41">
        <v>1</v>
      </c>
      <c r="C52" s="41">
        <v>1</v>
      </c>
      <c r="D52" s="41">
        <v>1</v>
      </c>
      <c r="E52" s="41">
        <v>2</v>
      </c>
      <c r="F52" s="41">
        <v>1</v>
      </c>
      <c r="G52" s="41">
        <v>1</v>
      </c>
      <c r="H52" s="41">
        <v>1</v>
      </c>
      <c r="I52" s="41">
        <v>2</v>
      </c>
      <c r="J52" s="41">
        <v>1</v>
      </c>
      <c r="K52" s="41">
        <v>1</v>
      </c>
      <c r="L52" s="41">
        <v>1</v>
      </c>
      <c r="M52" s="41">
        <v>3</v>
      </c>
      <c r="N52" s="41">
        <v>1</v>
      </c>
      <c r="O52" s="41">
        <v>1</v>
      </c>
      <c r="P52" s="41">
        <v>1</v>
      </c>
      <c r="Q52" s="41">
        <v>1</v>
      </c>
      <c r="R52" s="41">
        <v>1</v>
      </c>
      <c r="S52" s="41">
        <v>1</v>
      </c>
      <c r="T52" s="41">
        <v>1</v>
      </c>
      <c r="U52" s="41" t="s">
        <v>188</v>
      </c>
      <c r="V52" s="41" t="s">
        <v>188</v>
      </c>
      <c r="W52" s="41" t="s">
        <v>188</v>
      </c>
      <c r="X52" s="41">
        <v>1</v>
      </c>
      <c r="Y52" s="41">
        <v>1</v>
      </c>
      <c r="Z52" s="41" t="s">
        <v>188</v>
      </c>
      <c r="AA52" s="41" t="s">
        <v>188</v>
      </c>
      <c r="AB52" s="41">
        <v>1</v>
      </c>
      <c r="AC52" s="41">
        <v>1</v>
      </c>
      <c r="AD52" s="41" t="s">
        <v>188</v>
      </c>
      <c r="AE52" s="41">
        <v>1</v>
      </c>
      <c r="AH52" s="48">
        <v>3.6</v>
      </c>
      <c r="AI52" s="48">
        <v>4.8</v>
      </c>
    </row>
    <row r="53" spans="1:37" x14ac:dyDescent="0.3">
      <c r="A53" s="46" t="s">
        <v>189</v>
      </c>
      <c r="B53" s="41">
        <v>15.4</v>
      </c>
      <c r="C53" s="41">
        <v>16.600000000000001</v>
      </c>
      <c r="D53" s="41">
        <v>16.600000000000001</v>
      </c>
      <c r="E53" s="41">
        <v>15.7</v>
      </c>
      <c r="F53" s="41">
        <v>17</v>
      </c>
      <c r="G53" s="41">
        <v>17.399999999999999</v>
      </c>
      <c r="H53" s="41">
        <v>16.3</v>
      </c>
      <c r="I53" s="41">
        <v>17.7</v>
      </c>
      <c r="J53" s="41">
        <v>18.5</v>
      </c>
      <c r="K53" s="41">
        <v>15.2</v>
      </c>
      <c r="L53" s="41">
        <v>16.5</v>
      </c>
      <c r="M53" s="41">
        <v>18.3</v>
      </c>
      <c r="N53" s="41">
        <v>17.600000000000001</v>
      </c>
      <c r="O53" s="41">
        <v>17</v>
      </c>
      <c r="P53" s="41">
        <v>17.399999999999999</v>
      </c>
      <c r="Q53" s="41">
        <v>33.4</v>
      </c>
      <c r="R53" s="41">
        <v>25.6</v>
      </c>
      <c r="S53" s="41">
        <v>35.700000000000003</v>
      </c>
      <c r="T53" s="41">
        <v>37.4</v>
      </c>
      <c r="U53" s="41">
        <v>36.9</v>
      </c>
      <c r="V53" s="41">
        <v>11.6</v>
      </c>
      <c r="W53" s="41">
        <v>11.7</v>
      </c>
      <c r="X53" s="41">
        <v>11.2</v>
      </c>
      <c r="Y53" s="41">
        <v>11</v>
      </c>
      <c r="Z53" s="41">
        <v>10.9</v>
      </c>
      <c r="AA53" s="41">
        <v>10.7</v>
      </c>
      <c r="AB53" s="41">
        <v>11.2</v>
      </c>
      <c r="AC53" s="41">
        <v>10.8</v>
      </c>
      <c r="AD53" s="41">
        <v>10.9</v>
      </c>
      <c r="AE53" s="41">
        <v>11.5</v>
      </c>
      <c r="AJ53" s="48">
        <v>13.5</v>
      </c>
      <c r="AK53" s="48">
        <v>41.7</v>
      </c>
    </row>
    <row r="54" spans="1:37" x14ac:dyDescent="0.3">
      <c r="A54" s="46" t="s">
        <v>190</v>
      </c>
      <c r="B54" s="41">
        <v>1.52</v>
      </c>
      <c r="C54" s="41">
        <v>1.67</v>
      </c>
      <c r="D54" s="41">
        <v>1.65</v>
      </c>
      <c r="E54" s="41">
        <v>1.56</v>
      </c>
      <c r="F54" s="41">
        <v>1.7</v>
      </c>
      <c r="G54" s="41">
        <v>1.76</v>
      </c>
      <c r="H54" s="41">
        <v>1.67</v>
      </c>
      <c r="I54" s="41">
        <v>1.69</v>
      </c>
      <c r="J54" s="41">
        <v>1.78</v>
      </c>
      <c r="K54" s="41">
        <v>1.71</v>
      </c>
      <c r="L54" s="41">
        <v>1.66</v>
      </c>
      <c r="M54" s="41">
        <v>1.71</v>
      </c>
      <c r="N54" s="41">
        <v>1.78</v>
      </c>
      <c r="O54" s="41">
        <v>1.63</v>
      </c>
      <c r="P54" s="41">
        <v>1.69</v>
      </c>
      <c r="Q54" s="41">
        <v>3.51</v>
      </c>
      <c r="R54" s="41">
        <v>2.57</v>
      </c>
      <c r="S54" s="41">
        <v>3.82</v>
      </c>
      <c r="T54" s="41">
        <v>3.7</v>
      </c>
      <c r="U54" s="41">
        <v>3.72</v>
      </c>
      <c r="V54" s="41">
        <v>1.0900000000000001</v>
      </c>
      <c r="W54" s="41">
        <v>1.19</v>
      </c>
      <c r="X54" s="41">
        <v>1.05</v>
      </c>
      <c r="Y54" s="41">
        <v>0.99</v>
      </c>
      <c r="Z54" s="41">
        <v>0.98</v>
      </c>
      <c r="AA54" s="41">
        <v>1</v>
      </c>
      <c r="AB54" s="41">
        <v>1.05</v>
      </c>
      <c r="AC54" s="41">
        <v>1</v>
      </c>
      <c r="AD54" s="41">
        <v>1.04</v>
      </c>
      <c r="AE54" s="41">
        <v>1.0900000000000001</v>
      </c>
      <c r="AJ54" s="42">
        <v>1.35</v>
      </c>
      <c r="AK54" s="42">
        <v>3.8</v>
      </c>
    </row>
    <row r="55" spans="1:37" x14ac:dyDescent="0.3">
      <c r="A55" s="46" t="s">
        <v>191</v>
      </c>
      <c r="B55" s="41">
        <v>145</v>
      </c>
      <c r="C55" s="41">
        <v>155</v>
      </c>
      <c r="D55" s="41">
        <v>155</v>
      </c>
      <c r="E55" s="41">
        <v>145</v>
      </c>
      <c r="F55" s="41">
        <v>173</v>
      </c>
      <c r="G55" s="41">
        <v>168</v>
      </c>
      <c r="H55" s="41">
        <v>160</v>
      </c>
      <c r="I55" s="41">
        <v>172</v>
      </c>
      <c r="J55" s="41">
        <v>162</v>
      </c>
      <c r="K55" s="41">
        <v>117</v>
      </c>
      <c r="L55" s="41">
        <v>156</v>
      </c>
      <c r="M55" s="41">
        <v>160</v>
      </c>
      <c r="N55" s="41">
        <v>146</v>
      </c>
      <c r="O55" s="41">
        <v>166</v>
      </c>
      <c r="P55" s="41">
        <v>164</v>
      </c>
      <c r="Q55" s="41">
        <v>135</v>
      </c>
      <c r="R55" s="41">
        <v>115</v>
      </c>
      <c r="S55" s="41">
        <v>119</v>
      </c>
      <c r="T55" s="41">
        <v>136</v>
      </c>
      <c r="U55" s="41">
        <v>142</v>
      </c>
      <c r="V55" s="41">
        <v>114</v>
      </c>
      <c r="W55" s="41">
        <v>127</v>
      </c>
      <c r="X55" s="41">
        <v>110</v>
      </c>
      <c r="Y55" s="41">
        <v>109</v>
      </c>
      <c r="Z55" s="41">
        <v>107</v>
      </c>
      <c r="AA55" s="41">
        <v>109</v>
      </c>
      <c r="AB55" s="41">
        <v>111</v>
      </c>
      <c r="AC55" s="41">
        <v>109</v>
      </c>
      <c r="AD55" s="41">
        <v>108</v>
      </c>
      <c r="AE55" s="41">
        <v>113</v>
      </c>
      <c r="AJ55" s="49">
        <v>280</v>
      </c>
      <c r="AK55" s="49">
        <v>243</v>
      </c>
    </row>
    <row r="56" spans="1:37" x14ac:dyDescent="0.3">
      <c r="A56" s="43" t="s">
        <v>192</v>
      </c>
      <c r="B56" s="43">
        <v>23.116883116883116</v>
      </c>
      <c r="C56" s="43">
        <v>22.590361445783131</v>
      </c>
      <c r="D56" s="43">
        <v>24.457831325301203</v>
      </c>
      <c r="E56" s="43">
        <v>20.254777070063696</v>
      </c>
      <c r="F56" s="43">
        <v>20.588235294117649</v>
      </c>
      <c r="G56" s="43">
        <v>19.31034482758621</v>
      </c>
      <c r="H56" s="43">
        <v>24.907975460122699</v>
      </c>
      <c r="I56" s="43">
        <v>26.158192090395481</v>
      </c>
      <c r="J56" s="43">
        <v>12.918918918918919</v>
      </c>
      <c r="K56" s="43">
        <v>18.289473684210527</v>
      </c>
      <c r="L56" s="43">
        <v>26.666666666666668</v>
      </c>
      <c r="M56" s="43">
        <v>23.278688524590162</v>
      </c>
      <c r="N56" s="43">
        <v>22.27272727272727</v>
      </c>
      <c r="O56" s="43">
        <v>25.176470588235293</v>
      </c>
      <c r="P56" s="43">
        <v>23.793103448275865</v>
      </c>
      <c r="Q56" s="43">
        <v>11.047904191616768</v>
      </c>
      <c r="R56" s="43">
        <v>14.3359375</v>
      </c>
      <c r="S56" s="43">
        <v>7.2549019607843128</v>
      </c>
      <c r="T56" s="43">
        <v>9.144385026737968</v>
      </c>
      <c r="U56" s="43">
        <v>9.48509485094851</v>
      </c>
      <c r="V56" s="43">
        <v>59.827586206896555</v>
      </c>
      <c r="W56" s="43">
        <v>56.15384615384616</v>
      </c>
      <c r="X56" s="43">
        <v>44.107142857142861</v>
      </c>
      <c r="Y56" s="43">
        <v>43.18181818181818</v>
      </c>
      <c r="Z56" s="43">
        <v>49.449541284403665</v>
      </c>
      <c r="AA56" s="43">
        <v>53.364485981308412</v>
      </c>
      <c r="AB56" s="43">
        <v>58.928571428571431</v>
      </c>
      <c r="AC56" s="43">
        <v>38.888888888888886</v>
      </c>
      <c r="AD56" s="43">
        <v>48.073394495412842</v>
      </c>
      <c r="AE56" s="43">
        <v>61.130434782608695</v>
      </c>
    </row>
    <row r="57" spans="1:37" x14ac:dyDescent="0.3">
      <c r="A57" s="43" t="s">
        <v>193</v>
      </c>
      <c r="B57" s="43">
        <v>12.039473684210527</v>
      </c>
      <c r="C57" s="43">
        <v>12.215568862275449</v>
      </c>
      <c r="D57" s="43">
        <v>11.939393939393939</v>
      </c>
      <c r="E57" s="43">
        <v>13.717948717948717</v>
      </c>
      <c r="F57" s="43">
        <v>12.23529411764706</v>
      </c>
      <c r="G57" s="43">
        <v>9.829545454545455</v>
      </c>
      <c r="H57" s="43">
        <v>11.257485029940121</v>
      </c>
      <c r="I57" s="43">
        <v>11.36094674556213</v>
      </c>
      <c r="J57" s="43">
        <v>12.415730337078653</v>
      </c>
      <c r="K57" s="43">
        <v>11.520467836257311</v>
      </c>
      <c r="L57" s="43">
        <v>10.903614457831326</v>
      </c>
      <c r="M57" s="43">
        <v>10.994152046783626</v>
      </c>
      <c r="N57" s="43">
        <v>10.898876404494381</v>
      </c>
      <c r="O57" s="43">
        <v>10.98159509202454</v>
      </c>
      <c r="P57" s="43">
        <v>10.88757396449704</v>
      </c>
      <c r="Q57" s="43">
        <v>5.4985754985754989</v>
      </c>
      <c r="R57" s="43">
        <v>7.0038910505836585</v>
      </c>
      <c r="S57" s="43">
        <v>4.8691099476439792</v>
      </c>
      <c r="T57" s="43">
        <v>5.5135135135135132</v>
      </c>
      <c r="U57" s="43">
        <v>6.0215053763440851</v>
      </c>
      <c r="V57" s="43">
        <v>16.422018348623851</v>
      </c>
      <c r="W57" s="43">
        <v>16.05042016806723</v>
      </c>
      <c r="X57" s="43">
        <v>18.285714285714285</v>
      </c>
      <c r="Y57" s="43">
        <v>18.282828282828284</v>
      </c>
      <c r="Z57" s="43">
        <v>18.571428571428569</v>
      </c>
      <c r="AA57" s="43">
        <v>18.399999999999999</v>
      </c>
      <c r="AB57" s="43">
        <v>17.904761904761905</v>
      </c>
      <c r="AC57" s="43">
        <v>18.2</v>
      </c>
      <c r="AD57" s="43">
        <v>19.134615384615383</v>
      </c>
      <c r="AE57" s="43">
        <v>18.715596330275226</v>
      </c>
    </row>
    <row r="58" spans="1:37" x14ac:dyDescent="0.3">
      <c r="A58" s="43" t="s">
        <v>194</v>
      </c>
      <c r="B58" s="43">
        <v>8.6359093937375082</v>
      </c>
      <c r="C58" s="43">
        <v>8.7622223906617158</v>
      </c>
      <c r="D58" s="43">
        <v>8.5641222350083108</v>
      </c>
      <c r="E58" s="43">
        <v>9.8398788272206001</v>
      </c>
      <c r="F58" s="43">
        <v>8.7763713080168806</v>
      </c>
      <c r="G58" s="43">
        <v>7.0507288070579222</v>
      </c>
      <c r="H58" s="43">
        <v>8.0749892619823651</v>
      </c>
      <c r="I58" s="43">
        <v>8.1492023069433017</v>
      </c>
      <c r="J58" s="43">
        <v>8.9057981320817348</v>
      </c>
      <c r="K58" s="43">
        <v>8.2636267179904763</v>
      </c>
      <c r="L58" s="43">
        <v>7.8211580499212054</v>
      </c>
      <c r="M58" s="43">
        <v>7.8861006242751746</v>
      </c>
      <c r="N58" s="43">
        <v>7.8177594462617925</v>
      </c>
      <c r="O58" s="43">
        <v>7.877093525924777</v>
      </c>
      <c r="P58" s="43">
        <v>7.8096522108206639</v>
      </c>
      <c r="Q58" s="43">
        <v>3.9441258850541558</v>
      </c>
      <c r="R58" s="43">
        <v>5.0238880953553675</v>
      </c>
      <c r="S58" s="43">
        <v>3.4926105109682557</v>
      </c>
      <c r="T58" s="43">
        <v>3.9548409168662335</v>
      </c>
      <c r="U58" s="43">
        <v>4.3192232657320444</v>
      </c>
      <c r="V58" s="43">
        <v>11.779506832346224</v>
      </c>
      <c r="W58" s="43">
        <v>11.512959614225441</v>
      </c>
      <c r="X58" s="43">
        <v>13.116335141651598</v>
      </c>
      <c r="Y58" s="43">
        <v>13.114265012999192</v>
      </c>
      <c r="Z58" s="43">
        <v>13.321277878239906</v>
      </c>
      <c r="AA58" s="43">
        <v>13.19831223628692</v>
      </c>
      <c r="AB58" s="43">
        <v>12.843078159533855</v>
      </c>
      <c r="AC58" s="43">
        <v>13.054852320675106</v>
      </c>
      <c r="AD58" s="43">
        <v>13.725251541707237</v>
      </c>
      <c r="AE58" s="43">
        <v>13.424689350830333</v>
      </c>
    </row>
    <row r="59" spans="1:37" x14ac:dyDescent="0.3">
      <c r="A59" s="43" t="s">
        <v>195</v>
      </c>
      <c r="B59" s="43">
        <v>1.4857856319631195</v>
      </c>
      <c r="C59" s="43">
        <v>1.4365429724492622</v>
      </c>
      <c r="D59" s="43">
        <v>1.5091056550910567</v>
      </c>
      <c r="E59" s="43">
        <v>1.4954145611079919</v>
      </c>
      <c r="F59" s="43">
        <v>1.4841849148418493</v>
      </c>
      <c r="G59" s="43">
        <v>1.5463946029639462</v>
      </c>
      <c r="H59" s="43">
        <v>1.4563573582761487</v>
      </c>
      <c r="I59" s="43">
        <v>1.5859715803567578</v>
      </c>
      <c r="J59" s="43">
        <v>1.5894365619617814</v>
      </c>
      <c r="K59" s="43">
        <v>1.3061851709565886</v>
      </c>
      <c r="L59" s="43">
        <v>1.4750974701726616</v>
      </c>
      <c r="M59" s="43">
        <v>1.5964485422802748</v>
      </c>
      <c r="N59" s="43">
        <v>1.4360698761584516</v>
      </c>
      <c r="O59" s="43">
        <v>1.6088248025913159</v>
      </c>
      <c r="P59" s="43">
        <v>1.6398162945046724</v>
      </c>
      <c r="Q59" s="43">
        <v>1.3858215318069336</v>
      </c>
      <c r="R59" s="43">
        <v>1.5193085101347197</v>
      </c>
      <c r="S59" s="43">
        <v>1.2690284200201274</v>
      </c>
      <c r="T59" s="43">
        <v>1.5024659696192544</v>
      </c>
      <c r="U59" s="43">
        <v>1.4254506448996678</v>
      </c>
      <c r="V59" s="43">
        <v>1.7683430433715039</v>
      </c>
      <c r="W59" s="43">
        <v>1.7379214459506434</v>
      </c>
      <c r="X59" s="43">
        <v>2.0011586142973004</v>
      </c>
      <c r="Y59" s="43">
        <v>1.9553196195531961</v>
      </c>
      <c r="Z59" s="43">
        <v>2.0259198569938928</v>
      </c>
      <c r="AA59" s="43">
        <v>2.0350364963503651</v>
      </c>
      <c r="AB59" s="43">
        <v>1.75692272042637</v>
      </c>
      <c r="AC59" s="43">
        <v>1.9688564476885648</v>
      </c>
      <c r="AD59" s="43">
        <v>1.9806288601909043</v>
      </c>
      <c r="AE59" s="43">
        <v>1.8138797741021007</v>
      </c>
    </row>
    <row r="60" spans="1:37" x14ac:dyDescent="0.3">
      <c r="A60" s="43" t="s">
        <v>196</v>
      </c>
      <c r="B60" s="43">
        <v>1.7039473684210524</v>
      </c>
      <c r="C60" s="43">
        <v>1.6766467065868262</v>
      </c>
      <c r="D60" s="43">
        <v>1.696969696969697</v>
      </c>
      <c r="E60" s="43">
        <v>1.6987179487179487</v>
      </c>
      <c r="F60" s="43">
        <v>1.6058823529411765</v>
      </c>
      <c r="G60" s="43">
        <v>1.6704545454545454</v>
      </c>
      <c r="H60" s="43">
        <v>1.5748502994011977</v>
      </c>
      <c r="I60" s="43">
        <v>1.7692307692307694</v>
      </c>
      <c r="J60" s="43">
        <v>1.6853932584269662</v>
      </c>
      <c r="K60" s="43">
        <v>1.4444444444444446</v>
      </c>
      <c r="L60" s="43">
        <v>1.5903614457831328</v>
      </c>
      <c r="M60" s="43">
        <v>1.8245614035087721</v>
      </c>
      <c r="N60" s="43">
        <v>1.6123595505617978</v>
      </c>
      <c r="O60" s="43">
        <v>1.7116564417177915</v>
      </c>
      <c r="P60" s="43">
        <v>1.7159763313609468</v>
      </c>
      <c r="Q60" s="43">
        <v>1.5071225071225072</v>
      </c>
      <c r="R60" s="43">
        <v>1.6381322957198445</v>
      </c>
      <c r="S60" s="43">
        <v>1.4424083769633509</v>
      </c>
      <c r="T60" s="43">
        <v>1.654054054054054</v>
      </c>
      <c r="U60" s="43">
        <v>1.6236559139784945</v>
      </c>
      <c r="V60" s="43">
        <v>1.7522935779816511</v>
      </c>
      <c r="W60" s="43">
        <v>1.73109243697479</v>
      </c>
      <c r="X60" s="43">
        <v>1.7904761904761903</v>
      </c>
      <c r="Y60" s="43">
        <v>1.797979797979798</v>
      </c>
      <c r="Z60" s="43">
        <v>1.9081632653061227</v>
      </c>
      <c r="AA60" s="43">
        <v>1.92</v>
      </c>
      <c r="AB60" s="43">
        <v>1.8285714285714285</v>
      </c>
      <c r="AC60" s="43">
        <v>2.0499999999999998</v>
      </c>
      <c r="AD60" s="43">
        <v>1.8846153846153846</v>
      </c>
      <c r="AE60" s="43">
        <v>1.8348623853211008</v>
      </c>
    </row>
    <row r="61" spans="1:37" x14ac:dyDescent="0.3">
      <c r="A61" s="43" t="s">
        <v>193</v>
      </c>
      <c r="B61" s="43">
        <v>12.039473684210527</v>
      </c>
      <c r="C61" s="43">
        <v>12.215568862275449</v>
      </c>
      <c r="D61" s="43">
        <v>11.939393939393939</v>
      </c>
      <c r="E61" s="43">
        <v>13.717948717948717</v>
      </c>
      <c r="F61" s="43">
        <v>12.23529411764706</v>
      </c>
      <c r="G61" s="43">
        <v>9.829545454545455</v>
      </c>
      <c r="H61" s="43">
        <v>11.257485029940121</v>
      </c>
      <c r="I61" s="43">
        <v>11.36094674556213</v>
      </c>
      <c r="J61" s="43">
        <v>12.415730337078653</v>
      </c>
      <c r="K61" s="43">
        <v>11.520467836257311</v>
      </c>
      <c r="L61" s="43">
        <v>10.903614457831326</v>
      </c>
      <c r="M61" s="43">
        <v>10.994152046783626</v>
      </c>
      <c r="N61" s="43">
        <v>10.898876404494381</v>
      </c>
      <c r="O61" s="43">
        <v>10.98159509202454</v>
      </c>
      <c r="P61" s="43">
        <v>10.88757396449704</v>
      </c>
      <c r="Q61" s="43">
        <v>5.4985754985754989</v>
      </c>
      <c r="R61" s="43">
        <v>7.0038910505836585</v>
      </c>
      <c r="S61" s="43">
        <v>4.8691099476439792</v>
      </c>
      <c r="T61" s="43">
        <v>5.5135135135135132</v>
      </c>
      <c r="U61" s="43">
        <v>6.0215053763440851</v>
      </c>
      <c r="V61" s="43">
        <v>16.422018348623851</v>
      </c>
      <c r="W61" s="43">
        <v>16.05042016806723</v>
      </c>
      <c r="X61" s="43">
        <v>18.285714285714285</v>
      </c>
      <c r="Y61" s="43">
        <v>18.282828282828284</v>
      </c>
      <c r="Z61" s="43">
        <v>18.571428571428569</v>
      </c>
      <c r="AA61" s="43">
        <v>18.399999999999999</v>
      </c>
      <c r="AB61" s="43">
        <v>17.904761904761905</v>
      </c>
      <c r="AC61" s="43">
        <v>18.2</v>
      </c>
      <c r="AD61" s="43">
        <v>19.134615384615383</v>
      </c>
      <c r="AE61" s="43">
        <v>18.715596330275226</v>
      </c>
    </row>
    <row r="62" spans="1:37" x14ac:dyDescent="0.3">
      <c r="A62" s="43" t="s">
        <v>197</v>
      </c>
      <c r="B62" s="43">
        <v>52.158273381294968</v>
      </c>
      <c r="C62" s="43">
        <v>50.986842105263158</v>
      </c>
      <c r="D62" s="43">
        <v>54.00696864111498</v>
      </c>
      <c r="E62" s="43">
        <v>52.158273381294968</v>
      </c>
      <c r="F62" s="43">
        <v>53.726708074534159</v>
      </c>
      <c r="G62" s="43">
        <v>53.333333333333336</v>
      </c>
      <c r="H62" s="43">
        <v>55.172413793103452</v>
      </c>
      <c r="I62" s="43">
        <v>51.19047619047619</v>
      </c>
      <c r="J62" s="43">
        <v>48.214285714285715</v>
      </c>
      <c r="K62" s="43">
        <v>42.238267148014437</v>
      </c>
      <c r="L62" s="43">
        <v>53.793103448275865</v>
      </c>
      <c r="M62" s="43">
        <v>46.24277456647399</v>
      </c>
      <c r="N62" s="43">
        <v>46.64536741214058</v>
      </c>
      <c r="O62" s="43">
        <v>51.393188854489168</v>
      </c>
      <c r="P62" s="43">
        <v>50.152905198776757</v>
      </c>
      <c r="Q62" s="43">
        <v>23.316062176165804</v>
      </c>
      <c r="R62" s="43">
        <v>25.000000000000004</v>
      </c>
      <c r="S62" s="43">
        <v>20.840630472854642</v>
      </c>
      <c r="T62" s="43">
        <v>20.858895705521473</v>
      </c>
      <c r="U62" s="43">
        <v>22.257053291536049</v>
      </c>
      <c r="V62" s="43">
        <v>37.873754152823921</v>
      </c>
      <c r="W62" s="43">
        <v>38.719512195121951</v>
      </c>
      <c r="X62" s="43">
        <v>34.161490683229815</v>
      </c>
      <c r="Y62" s="43">
        <v>38.928571428571431</v>
      </c>
      <c r="Z62" s="43">
        <v>38.351254480286741</v>
      </c>
      <c r="AA62" s="43">
        <v>37.074829931972786</v>
      </c>
      <c r="AB62" s="43">
        <v>38.675958188153309</v>
      </c>
      <c r="AC62" s="43">
        <v>37.201365187713307</v>
      </c>
      <c r="AD62" s="43">
        <v>36.486486486486484</v>
      </c>
      <c r="AE62" s="43">
        <v>37.049180327868854</v>
      </c>
    </row>
    <row r="63" spans="1:37" x14ac:dyDescent="0.3">
      <c r="A63" s="43" t="s">
        <v>198</v>
      </c>
      <c r="B63" s="43">
        <v>11.833333333333334</v>
      </c>
      <c r="C63" s="43">
        <v>10.428571428571429</v>
      </c>
      <c r="D63" s="43">
        <v>10.571428571428573</v>
      </c>
      <c r="E63" s="43">
        <v>10</v>
      </c>
      <c r="F63" s="43">
        <v>10.714285714285715</v>
      </c>
      <c r="G63" s="43">
        <v>10.428571428571429</v>
      </c>
      <c r="H63" s="43">
        <v>9.75</v>
      </c>
      <c r="I63" s="43">
        <v>11.428571428571429</v>
      </c>
      <c r="J63" s="43">
        <v>9.375</v>
      </c>
      <c r="K63" s="43">
        <v>7.9</v>
      </c>
      <c r="L63" s="43">
        <v>8.6666666666666661</v>
      </c>
      <c r="M63" s="43">
        <v>12.5</v>
      </c>
      <c r="N63" s="43">
        <v>6.75</v>
      </c>
      <c r="O63" s="43">
        <v>12</v>
      </c>
      <c r="P63" s="43">
        <v>13</v>
      </c>
      <c r="Q63" s="43">
        <v>12.666666666666666</v>
      </c>
      <c r="R63" s="43">
        <v>11.666666666666668</v>
      </c>
      <c r="S63" s="43">
        <v>11.333333333333334</v>
      </c>
      <c r="T63" s="43">
        <v>14.666666666666668</v>
      </c>
      <c r="U63" s="43">
        <v>14.333333333333334</v>
      </c>
      <c r="V63" s="43">
        <v>8.625</v>
      </c>
      <c r="W63" s="43">
        <v>9.25</v>
      </c>
      <c r="X63" s="43">
        <v>9.571428571428573</v>
      </c>
      <c r="Y63" s="43">
        <v>9.2857142857142865</v>
      </c>
      <c r="Z63" s="43">
        <v>9.4285714285714288</v>
      </c>
      <c r="AA63" s="43">
        <v>10</v>
      </c>
      <c r="AB63" s="43">
        <v>9.1428571428571441</v>
      </c>
      <c r="AC63" s="43">
        <v>9.4285714285714288</v>
      </c>
      <c r="AD63" s="43">
        <v>9.4285714285714288</v>
      </c>
      <c r="AE63" s="43">
        <v>8.5</v>
      </c>
    </row>
    <row r="64" spans="1:37" x14ac:dyDescent="0.3">
      <c r="A64" s="43" t="s">
        <v>199</v>
      </c>
      <c r="B64" s="43">
        <v>85.12</v>
      </c>
      <c r="C64" s="43">
        <v>94.249999999999986</v>
      </c>
      <c r="D64" s="43">
        <v>92.060000000000016</v>
      </c>
      <c r="E64" s="43">
        <v>94.36999999999999</v>
      </c>
      <c r="F64" s="43">
        <v>96.089999999999989</v>
      </c>
      <c r="G64" s="43">
        <v>87.460000000000008</v>
      </c>
      <c r="H64" s="43">
        <v>89.49</v>
      </c>
      <c r="I64" s="43">
        <v>93.810000000000016</v>
      </c>
      <c r="J64" s="43">
        <v>104.17</v>
      </c>
      <c r="K64" s="43">
        <v>88.21</v>
      </c>
      <c r="L64" s="43">
        <v>86.600000000000009</v>
      </c>
      <c r="M64" s="43">
        <v>93.899999999999977</v>
      </c>
      <c r="N64" s="43">
        <v>92.13000000000001</v>
      </c>
      <c r="O64" s="43">
        <v>88.17</v>
      </c>
      <c r="P64" s="43">
        <v>90.47999999999999</v>
      </c>
      <c r="Q64" s="43">
        <v>129.86000000000001</v>
      </c>
      <c r="R64" s="43">
        <v>111.88999999999999</v>
      </c>
      <c r="S64" s="43">
        <v>132.55999999999997</v>
      </c>
      <c r="T64" s="43">
        <v>143.41999999999999</v>
      </c>
      <c r="U64" s="43">
        <v>147.05999999999997</v>
      </c>
      <c r="V64" s="43">
        <v>84.31</v>
      </c>
      <c r="W64" s="43">
        <v>88.77000000000001</v>
      </c>
      <c r="X64" s="43">
        <v>88.379999999999967</v>
      </c>
      <c r="Y64" s="43">
        <v>82.99</v>
      </c>
      <c r="Z64" s="43">
        <v>84.970000000000027</v>
      </c>
      <c r="AA64" s="43">
        <v>84.929999999999993</v>
      </c>
      <c r="AB64" s="43">
        <v>85.9</v>
      </c>
      <c r="AC64" s="43">
        <v>84.39</v>
      </c>
      <c r="AD64" s="43">
        <v>91.149999999999991</v>
      </c>
      <c r="AE64" s="43">
        <v>92.640000000000029</v>
      </c>
    </row>
    <row r="65" spans="1:31" x14ac:dyDescent="0.3">
      <c r="A65" s="43" t="s">
        <v>200</v>
      </c>
      <c r="B65" s="43">
        <v>0.83316562309756959</v>
      </c>
      <c r="C65" s="43">
        <v>0.86254582177098116</v>
      </c>
      <c r="D65" s="43">
        <v>0.89805915368246669</v>
      </c>
      <c r="E65" s="43">
        <v>0.84334872204884836</v>
      </c>
      <c r="F65" s="43">
        <v>0.79750914051641608</v>
      </c>
      <c r="G65" s="43">
        <v>0.83856173278188251</v>
      </c>
      <c r="H65" s="43">
        <v>0.89159480903858002</v>
      </c>
      <c r="I65" s="43">
        <v>0.85002223850138658</v>
      </c>
      <c r="J65" s="43">
        <v>0.83966770137102575</v>
      </c>
      <c r="K65" s="43">
        <v>0.7505066657680336</v>
      </c>
      <c r="L65" s="43">
        <v>0.92868576165034078</v>
      </c>
      <c r="M65" s="43">
        <v>0.85951254717451187</v>
      </c>
      <c r="N65" s="43">
        <v>0.82575557131568467</v>
      </c>
      <c r="O65" s="43">
        <v>0.84076653049123051</v>
      </c>
      <c r="P65" s="43">
        <v>0.8682708255600543</v>
      </c>
      <c r="Q65" s="43">
        <v>0.67590459723034402</v>
      </c>
      <c r="R65" s="43">
        <v>0.88574250947296007</v>
      </c>
      <c r="S65" s="43">
        <v>0.79805664871785476</v>
      </c>
      <c r="T65" s="43">
        <v>0.72050964517120097</v>
      </c>
      <c r="U65" s="43">
        <v>0.72665433501895316</v>
      </c>
      <c r="V65" s="43">
        <v>0.87735634034357002</v>
      </c>
      <c r="W65" s="43">
        <v>0.79003881422226774</v>
      </c>
      <c r="X65" s="43">
        <v>0.85520223616419377</v>
      </c>
      <c r="Y65" s="43">
        <v>0.89577297107580434</v>
      </c>
      <c r="Z65" s="43">
        <v>0.85064510827154283</v>
      </c>
      <c r="AA65" s="43">
        <v>0.75028515166438225</v>
      </c>
      <c r="AB65" s="43">
        <v>0.7371571631923981</v>
      </c>
      <c r="AC65" s="43">
        <v>0.77566848910740882</v>
      </c>
      <c r="AD65" s="43">
        <v>0.88962135036832513</v>
      </c>
      <c r="AE65" s="43">
        <v>0.8605742699183796</v>
      </c>
    </row>
    <row r="66" spans="1:31" x14ac:dyDescent="0.3">
      <c r="A66" s="43" t="s">
        <v>201</v>
      </c>
      <c r="B66" s="43">
        <v>1.300561797752809</v>
      </c>
      <c r="C66" s="43">
        <v>1.3520000000000001</v>
      </c>
      <c r="D66" s="43">
        <v>1.1059113300492611</v>
      </c>
      <c r="E66" s="43">
        <v>1.6446540880503144</v>
      </c>
      <c r="F66" s="43">
        <v>1.4314285714285715</v>
      </c>
      <c r="G66" s="43">
        <v>1.3125</v>
      </c>
      <c r="H66" s="43">
        <v>1.1428571428571428</v>
      </c>
      <c r="I66" s="43">
        <v>0.90064794816414684</v>
      </c>
      <c r="J66" s="43">
        <v>1.8786610878661087</v>
      </c>
      <c r="K66" s="43">
        <v>1.3812949640287771</v>
      </c>
      <c r="L66" s="43">
        <v>1.0136363636363637</v>
      </c>
      <c r="M66" s="43">
        <v>1.0328638497652582</v>
      </c>
      <c r="N66" s="43">
        <v>1.0484693877551021</v>
      </c>
      <c r="O66" s="43">
        <v>0.96495327102803741</v>
      </c>
      <c r="P66" s="43">
        <v>1.0048309178743962</v>
      </c>
      <c r="Q66" s="43">
        <v>1.3089430894308942</v>
      </c>
      <c r="R66" s="43">
        <v>0.97275204359673029</v>
      </c>
      <c r="S66" s="43">
        <v>1.2123552123552124</v>
      </c>
      <c r="T66" s="43">
        <v>1.3187134502923976</v>
      </c>
      <c r="U66" s="43">
        <v>0.96285714285714286</v>
      </c>
      <c r="V66" s="43">
        <v>0.87031700288184433</v>
      </c>
      <c r="W66" s="43">
        <v>0.94063926940639264</v>
      </c>
      <c r="X66" s="43">
        <v>1.2874493927125505</v>
      </c>
      <c r="Y66" s="43">
        <v>1.3178947368421052</v>
      </c>
      <c r="Z66" s="43">
        <v>1</v>
      </c>
      <c r="AA66" s="43">
        <v>1.1120840630472855</v>
      </c>
      <c r="AB66" s="43">
        <v>2.1893939393939394</v>
      </c>
      <c r="AC66" s="43">
        <v>1.2071428571428571</v>
      </c>
      <c r="AD66" s="43">
        <v>1.3053435114503817</v>
      </c>
      <c r="AE66" s="43">
        <v>1.6856330014224752</v>
      </c>
    </row>
    <row r="67" spans="1:31" x14ac:dyDescent="0.3">
      <c r="A67" s="43" t="s">
        <v>202</v>
      </c>
      <c r="B67" s="43">
        <v>25.300546448087431</v>
      </c>
      <c r="C67" s="43">
        <v>24.852941176470591</v>
      </c>
      <c r="D67" s="43">
        <v>22.791878172588834</v>
      </c>
      <c r="E67" s="43">
        <v>24.4392523364486</v>
      </c>
      <c r="F67" s="43">
        <v>24.08653846153846</v>
      </c>
      <c r="G67" s="43">
        <v>25.491329479768787</v>
      </c>
      <c r="H67" s="43">
        <v>24.680851063829785</v>
      </c>
      <c r="I67" s="43">
        <v>21.71875</v>
      </c>
      <c r="J67" s="43">
        <v>20.316742081447963</v>
      </c>
      <c r="K67" s="43">
        <v>19.492385786802032</v>
      </c>
      <c r="L67" s="43">
        <v>24.64088397790055</v>
      </c>
      <c r="M67" s="43">
        <v>23.404255319148934</v>
      </c>
      <c r="N67" s="43">
        <v>21.185567010309281</v>
      </c>
      <c r="O67" s="43">
        <v>23.072625698324025</v>
      </c>
      <c r="P67" s="43">
        <v>22.608695652173914</v>
      </c>
      <c r="Q67" s="43">
        <v>25.025906735751295</v>
      </c>
      <c r="R67" s="43">
        <v>19.833333333333332</v>
      </c>
      <c r="S67" s="43">
        <v>16.881720430107524</v>
      </c>
      <c r="T67" s="43">
        <v>22.107843137254903</v>
      </c>
      <c r="U67" s="43">
        <v>15.044642857142858</v>
      </c>
      <c r="V67" s="43">
        <v>33.743016759776538</v>
      </c>
      <c r="W67" s="43">
        <v>32.356020942408378</v>
      </c>
      <c r="X67" s="43">
        <v>33.125</v>
      </c>
      <c r="Y67" s="43">
        <v>34.585635359116019</v>
      </c>
      <c r="Z67" s="43">
        <v>29.615384615384617</v>
      </c>
      <c r="AA67" s="43">
        <v>34.510869565217391</v>
      </c>
      <c r="AB67" s="43">
        <v>76.861702127659569</v>
      </c>
      <c r="AC67" s="43">
        <v>27.857142857142858</v>
      </c>
      <c r="AD67" s="43">
        <v>34.371859296482413</v>
      </c>
      <c r="AE67" s="43">
        <v>58.088235294117652</v>
      </c>
    </row>
    <row r="68" spans="1:31" x14ac:dyDescent="0.3">
      <c r="A68" s="43" t="s">
        <v>203</v>
      </c>
      <c r="B68" s="43">
        <v>6.9407894736842106</v>
      </c>
      <c r="C68" s="43">
        <v>5.9640718562874255</v>
      </c>
      <c r="D68" s="43">
        <v>5.7636363636363637</v>
      </c>
      <c r="E68" s="43">
        <v>7.3717948717948714</v>
      </c>
      <c r="F68" s="43">
        <v>5.1764705882352944</v>
      </c>
      <c r="G68" s="43">
        <v>4.0965909090909092</v>
      </c>
      <c r="H68" s="43">
        <v>5.227544910179641</v>
      </c>
      <c r="I68" s="43">
        <v>4.5384615384615383</v>
      </c>
      <c r="J68" s="43">
        <v>6.3483146067415737</v>
      </c>
      <c r="K68" s="43">
        <v>8.8596491228070171</v>
      </c>
      <c r="L68" s="43">
        <v>4.3072289156626509</v>
      </c>
      <c r="M68" s="43">
        <v>3.8713450292397664</v>
      </c>
      <c r="N68" s="43">
        <v>4.617977528089888</v>
      </c>
      <c r="O68" s="43">
        <v>4.2883435582822091</v>
      </c>
      <c r="P68" s="43">
        <v>3.4852071005917158</v>
      </c>
      <c r="Q68" s="43">
        <v>1.2706552706552707</v>
      </c>
      <c r="R68" s="43">
        <v>1.6420233463035019</v>
      </c>
      <c r="S68" s="43">
        <v>1.2696335078534031</v>
      </c>
      <c r="T68" s="43">
        <v>1.1891891891891893</v>
      </c>
      <c r="U68" s="43">
        <v>1.3198924731182795</v>
      </c>
      <c r="V68" s="43">
        <v>6.4128440366972477</v>
      </c>
      <c r="W68" s="43">
        <v>5.8739495798319332</v>
      </c>
      <c r="X68" s="43">
        <v>6.4190476190476193</v>
      </c>
      <c r="Y68" s="43">
        <v>6.6666666666666661</v>
      </c>
      <c r="Z68" s="43">
        <v>6.5408163265306127</v>
      </c>
      <c r="AA68" s="43">
        <v>6.92</v>
      </c>
      <c r="AB68" s="43">
        <v>6.2190476190476192</v>
      </c>
      <c r="AC68" s="43">
        <v>6.91</v>
      </c>
      <c r="AD68" s="43">
        <v>6.3365384615384608</v>
      </c>
      <c r="AE68" s="43">
        <v>6.2660550458715596</v>
      </c>
    </row>
    <row r="69" spans="1:31" x14ac:dyDescent="0.3">
      <c r="A69" s="43" t="s">
        <v>204</v>
      </c>
      <c r="B69" s="43">
        <v>43.886255924170612</v>
      </c>
      <c r="C69" s="43">
        <v>50.903614457831324</v>
      </c>
      <c r="D69" s="43">
        <v>47.213459516298634</v>
      </c>
      <c r="E69" s="43">
        <v>45.478260869565219</v>
      </c>
      <c r="F69" s="43">
        <v>56.93181818181818</v>
      </c>
      <c r="G69" s="43">
        <v>61.165048543689323</v>
      </c>
      <c r="H69" s="43">
        <v>53.15005727376861</v>
      </c>
      <c r="I69" s="43">
        <v>54.367666232073013</v>
      </c>
      <c r="J69" s="43">
        <v>39.73451327433628</v>
      </c>
      <c r="K69" s="43">
        <v>25.346534653465344</v>
      </c>
      <c r="L69" s="43">
        <v>62.377622377622373</v>
      </c>
      <c r="M69" s="43">
        <v>66.465256797583081</v>
      </c>
      <c r="N69" s="43">
        <v>49.999999999999993</v>
      </c>
      <c r="O69" s="43">
        <v>59.084406294706724</v>
      </c>
      <c r="P69" s="43">
        <v>70.62818336162988</v>
      </c>
      <c r="Q69" s="43">
        <v>108.29596412556054</v>
      </c>
      <c r="R69" s="43">
        <v>84.597156398104275</v>
      </c>
      <c r="S69" s="43">
        <v>64.742268041237125</v>
      </c>
      <c r="T69" s="43">
        <v>102.49999999999999</v>
      </c>
      <c r="U69" s="43">
        <v>68.635437881873727</v>
      </c>
      <c r="V69" s="43">
        <v>86.40915593705293</v>
      </c>
      <c r="W69" s="43">
        <v>88.412017167381975</v>
      </c>
      <c r="X69" s="43">
        <v>94.362017804154306</v>
      </c>
      <c r="Y69" s="43">
        <v>94.848484848484858</v>
      </c>
      <c r="Z69" s="43">
        <v>84.087363494539787</v>
      </c>
      <c r="AA69" s="43">
        <v>91.763005780346816</v>
      </c>
      <c r="AB69" s="43">
        <v>221.28637059724349</v>
      </c>
      <c r="AC69" s="43">
        <v>73.371924746743844</v>
      </c>
      <c r="AD69" s="43">
        <v>103.79362670713202</v>
      </c>
      <c r="AE69" s="43">
        <v>173.49926793557833</v>
      </c>
    </row>
    <row r="70" spans="1:31" x14ac:dyDescent="0.3">
      <c r="A70" s="43" t="s">
        <v>205</v>
      </c>
      <c r="B70" s="43">
        <v>4.2496129678535661</v>
      </c>
      <c r="C70" s="43">
        <v>4.332111925383078</v>
      </c>
      <c r="D70" s="43">
        <v>4.4312618533056938</v>
      </c>
      <c r="E70" s="43">
        <v>4.9694927602222014</v>
      </c>
      <c r="F70" s="43">
        <v>4.170139161883796</v>
      </c>
      <c r="G70" s="43">
        <v>3.5455093429776974</v>
      </c>
      <c r="H70" s="43">
        <v>4.1850720209515497</v>
      </c>
      <c r="I70" s="43">
        <v>3.6889692585895122</v>
      </c>
      <c r="J70" s="43">
        <v>4.24615732368897</v>
      </c>
      <c r="K70" s="43">
        <v>4.5912352054105927</v>
      </c>
      <c r="L70" s="43">
        <v>4.0292448712352691</v>
      </c>
      <c r="M70" s="43">
        <v>3.5077193239189288</v>
      </c>
      <c r="N70" s="43">
        <v>4.0012941319205728</v>
      </c>
      <c r="O70" s="43">
        <v>3.5776149233844108</v>
      </c>
      <c r="P70" s="43">
        <v>3.6325630008129131</v>
      </c>
      <c r="Q70" s="43">
        <v>2.1518987341772156</v>
      </c>
      <c r="R70" s="43">
        <v>2.5261419922949919</v>
      </c>
      <c r="S70" s="43">
        <v>2.1029062936442839</v>
      </c>
      <c r="T70" s="43">
        <v>2.0198804069270793</v>
      </c>
      <c r="U70" s="43">
        <v>2.2665767231459069</v>
      </c>
      <c r="V70" s="43">
        <v>3.8391017284158298</v>
      </c>
      <c r="W70" s="43">
        <v>3.7592621179376362</v>
      </c>
      <c r="X70" s="43">
        <v>3.8493592263542729</v>
      </c>
      <c r="Y70" s="43">
        <v>4.1731464737793864</v>
      </c>
      <c r="Z70" s="43">
        <v>4.2112426840887442</v>
      </c>
      <c r="AA70" s="43">
        <v>4.0402996641694653</v>
      </c>
      <c r="AB70" s="43">
        <v>4.2288184183830984</v>
      </c>
      <c r="AC70" s="43">
        <v>4.0100228971356975</v>
      </c>
      <c r="AD70" s="43">
        <v>4.3401471091344508</v>
      </c>
      <c r="AE70" s="43">
        <v>4.3179082797260842</v>
      </c>
    </row>
    <row r="71" spans="1:31" x14ac:dyDescent="0.3">
      <c r="Q71" s="18"/>
    </row>
    <row r="72" spans="1:31" x14ac:dyDescent="0.3">
      <c r="Q72" s="18"/>
    </row>
    <row r="73" spans="1:31" x14ac:dyDescent="0.3">
      <c r="Q73" s="18"/>
    </row>
    <row r="74" spans="1:31" x14ac:dyDescent="0.3">
      <c r="Q74" s="18"/>
    </row>
  </sheetData>
  <mergeCells count="3">
    <mergeCell ref="A1:P1"/>
    <mergeCell ref="AF3:AG3"/>
    <mergeCell ref="AH3:AK3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AD6EE-00FC-438E-BB4B-BACC24AC8246}">
  <dimension ref="A1:P65"/>
  <sheetViews>
    <sheetView zoomScale="85" zoomScaleNormal="85" workbookViewId="0">
      <selection sqref="A1:P1048576"/>
    </sheetView>
  </sheetViews>
  <sheetFormatPr defaultRowHeight="14" x14ac:dyDescent="0.3"/>
  <cols>
    <col min="1" max="1" width="15" style="6" customWidth="1"/>
    <col min="2" max="2" width="11.6640625" style="6" customWidth="1"/>
    <col min="3" max="3" width="11" style="6" customWidth="1"/>
    <col min="4" max="4" width="11.08203125" style="6" customWidth="1"/>
    <col min="5" max="5" width="10.25" style="6" customWidth="1"/>
    <col min="6" max="6" width="10.6640625" style="41" customWidth="1"/>
    <col min="7" max="7" width="10.75" style="41" customWidth="1"/>
    <col min="8" max="8" width="8.6640625" style="41"/>
    <col min="9" max="9" width="9.6640625" style="6" customWidth="1"/>
    <col min="10" max="16" width="8.6640625" style="6"/>
  </cols>
  <sheetData>
    <row r="1" spans="1:16" ht="15" x14ac:dyDescent="0.3">
      <c r="A1" s="50" t="s">
        <v>206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ht="17" x14ac:dyDescent="0.3">
      <c r="A2" s="53" t="s">
        <v>207</v>
      </c>
      <c r="B2" s="54" t="s">
        <v>208</v>
      </c>
      <c r="C2" s="53" t="s">
        <v>209</v>
      </c>
      <c r="D2" s="54" t="s">
        <v>210</v>
      </c>
      <c r="E2" s="53" t="s">
        <v>209</v>
      </c>
      <c r="F2" s="55" t="s">
        <v>211</v>
      </c>
      <c r="G2" s="53" t="s">
        <v>209</v>
      </c>
      <c r="H2" s="53" t="s">
        <v>212</v>
      </c>
      <c r="I2" s="56" t="s">
        <v>213</v>
      </c>
      <c r="J2" s="57" t="s">
        <v>214</v>
      </c>
      <c r="K2" s="53" t="s">
        <v>209</v>
      </c>
      <c r="L2" s="58" t="s">
        <v>215</v>
      </c>
      <c r="M2" s="58" t="s">
        <v>216</v>
      </c>
      <c r="N2" s="58" t="s">
        <v>217</v>
      </c>
      <c r="O2" s="58" t="s">
        <v>216</v>
      </c>
      <c r="P2" s="57" t="s">
        <v>218</v>
      </c>
    </row>
    <row r="3" spans="1:16" x14ac:dyDescent="0.3">
      <c r="A3" s="41" t="s">
        <v>219</v>
      </c>
      <c r="B3" s="59"/>
      <c r="C3" s="41"/>
      <c r="D3" s="41"/>
      <c r="E3" s="41"/>
      <c r="I3" s="41"/>
      <c r="J3" s="41"/>
      <c r="K3" s="41"/>
      <c r="L3" s="41"/>
      <c r="M3" s="41"/>
      <c r="N3" s="41"/>
      <c r="O3" s="41"/>
      <c r="P3" s="41"/>
    </row>
    <row r="4" spans="1:16" x14ac:dyDescent="0.3">
      <c r="A4" s="41" t="s">
        <v>220</v>
      </c>
      <c r="B4" s="60">
        <v>2.7576699999999999E-2</v>
      </c>
      <c r="C4" s="60">
        <v>3.4099999999999999E-4</v>
      </c>
      <c r="D4" s="60">
        <v>7.190931E-4</v>
      </c>
      <c r="E4" s="60">
        <v>7.9899999999999997E-6</v>
      </c>
      <c r="F4" s="60">
        <v>0.282665</v>
      </c>
      <c r="G4" s="60">
        <v>1.0200000000000001E-5</v>
      </c>
      <c r="H4" s="24">
        <v>352.35780946101926</v>
      </c>
      <c r="I4" s="61">
        <v>0.28266025893818492</v>
      </c>
      <c r="J4" s="43">
        <v>3.792217283167254</v>
      </c>
      <c r="K4" s="62">
        <v>0.35699999999999998</v>
      </c>
      <c r="L4" s="43">
        <v>0.8260494692105631</v>
      </c>
      <c r="M4" s="43">
        <v>1.4290632455733809E-2</v>
      </c>
      <c r="N4" s="43">
        <v>1.1203371464477505</v>
      </c>
      <c r="O4" s="43">
        <v>1.516402446109646E-2</v>
      </c>
      <c r="P4" s="43">
        <f>D4/0.0384-1</f>
        <v>-0.98127361718749995</v>
      </c>
    </row>
    <row r="5" spans="1:16" x14ac:dyDescent="0.3">
      <c r="A5" s="41" t="s">
        <v>41</v>
      </c>
      <c r="B5" s="60">
        <v>3.8118430000000002E-2</v>
      </c>
      <c r="C5" s="60">
        <v>4.1899999999999999E-4</v>
      </c>
      <c r="D5" s="60">
        <v>9.6592430000000005E-4</v>
      </c>
      <c r="E5" s="60">
        <v>4.5199999999999999E-6</v>
      </c>
      <c r="F5" s="60">
        <v>0.28265499999999999</v>
      </c>
      <c r="G5" s="60">
        <v>1.0499999999999999E-5</v>
      </c>
      <c r="H5" s="24">
        <v>348.37928084132693</v>
      </c>
      <c r="I5" s="61">
        <v>0.28264870369329392</v>
      </c>
      <c r="J5" s="43">
        <v>3.2954739596258165</v>
      </c>
      <c r="K5" s="62">
        <v>0.36749999999999994</v>
      </c>
      <c r="L5" s="43">
        <v>0.84555563366840747</v>
      </c>
      <c r="M5" s="43">
        <v>1.4802488914426037E-2</v>
      </c>
      <c r="N5" s="43">
        <v>1.1489283596254585</v>
      </c>
      <c r="O5" s="43">
        <v>1.569650587257479E-2</v>
      </c>
      <c r="P5" s="43">
        <f t="shared" ref="P5:P65" si="0">D5/0.0384-1</f>
        <v>-0.97484572135416669</v>
      </c>
    </row>
    <row r="6" spans="1:16" x14ac:dyDescent="0.3">
      <c r="A6" s="41" t="s">
        <v>43</v>
      </c>
      <c r="B6" s="60">
        <v>3.7836010000000003E-2</v>
      </c>
      <c r="C6" s="60">
        <v>1.5799999999999999E-4</v>
      </c>
      <c r="D6" s="60">
        <v>9.4988609999999997E-4</v>
      </c>
      <c r="E6" s="60">
        <v>2.2299999999999998E-6</v>
      </c>
      <c r="F6" s="60">
        <v>0.28265220000000002</v>
      </c>
      <c r="G6" s="60">
        <v>1.19E-5</v>
      </c>
      <c r="H6" s="24">
        <v>353.0986325881201</v>
      </c>
      <c r="I6" s="61">
        <v>0.28264592408335776</v>
      </c>
      <c r="J6" s="43">
        <v>3.3012309290647579</v>
      </c>
      <c r="K6" s="62">
        <v>0.41649999999999998</v>
      </c>
      <c r="L6" s="43">
        <v>0.84914242507530846</v>
      </c>
      <c r="M6" s="43">
        <v>1.6767540662117608E-2</v>
      </c>
      <c r="N6" s="43">
        <v>1.1522426873776488</v>
      </c>
      <c r="O6" s="43">
        <v>1.7664451145313023E-2</v>
      </c>
      <c r="P6" s="43">
        <f t="shared" si="0"/>
        <v>-0.97526338281250002</v>
      </c>
    </row>
    <row r="7" spans="1:16" x14ac:dyDescent="0.3">
      <c r="A7" s="41" t="s">
        <v>44</v>
      </c>
      <c r="B7" s="60">
        <v>3.964053E-2</v>
      </c>
      <c r="C7" s="60">
        <v>1.54E-4</v>
      </c>
      <c r="D7" s="60">
        <v>1.0280230000000001E-3</v>
      </c>
      <c r="E7" s="60">
        <v>8.85E-6</v>
      </c>
      <c r="F7" s="60">
        <v>0.28267680000000001</v>
      </c>
      <c r="G7" s="60">
        <v>1.36E-5</v>
      </c>
      <c r="H7" s="24">
        <v>355.88368619956816</v>
      </c>
      <c r="I7" s="61">
        <v>0.28266995408029261</v>
      </c>
      <c r="J7" s="43">
        <v>4.2131535962441902</v>
      </c>
      <c r="K7" s="62">
        <v>0.47599999999999998</v>
      </c>
      <c r="L7" s="43">
        <v>0.81615345816031992</v>
      </c>
      <c r="M7" s="43">
        <v>1.9214348910226442E-2</v>
      </c>
      <c r="N7" s="43">
        <v>1.096214578977915</v>
      </c>
      <c r="O7" s="43">
        <v>2.0074940298921432E-2</v>
      </c>
      <c r="P7" s="43">
        <f t="shared" si="0"/>
        <v>-0.97322856770833333</v>
      </c>
    </row>
    <row r="8" spans="1:16" x14ac:dyDescent="0.3">
      <c r="A8" s="41" t="s">
        <v>45</v>
      </c>
      <c r="B8" s="60">
        <v>2.388879E-2</v>
      </c>
      <c r="C8" s="60">
        <v>1.94E-4</v>
      </c>
      <c r="D8" s="60">
        <v>6.0891769999999997E-4</v>
      </c>
      <c r="E8" s="60">
        <v>1.9E-6</v>
      </c>
      <c r="F8" s="60">
        <v>0.28267189999999998</v>
      </c>
      <c r="G8" s="60">
        <v>1.11E-5</v>
      </c>
      <c r="H8" s="24">
        <v>355.0365255185481</v>
      </c>
      <c r="I8" s="61">
        <v>0.28266785471533523</v>
      </c>
      <c r="J8" s="43">
        <v>4.1201573857407858</v>
      </c>
      <c r="K8" s="62">
        <v>0.38849999999999996</v>
      </c>
      <c r="L8" s="43">
        <v>0.81401803263773154</v>
      </c>
      <c r="M8" s="43">
        <v>1.5509535342957403E-2</v>
      </c>
      <c r="N8" s="43">
        <v>1.1014919080597578</v>
      </c>
      <c r="O8" s="43">
        <v>1.6369410080853301E-2</v>
      </c>
      <c r="P8" s="43">
        <f t="shared" si="0"/>
        <v>-0.98414276822916669</v>
      </c>
    </row>
    <row r="9" spans="1:16" x14ac:dyDescent="0.3">
      <c r="A9" s="41" t="s">
        <v>46</v>
      </c>
      <c r="B9" s="60">
        <v>3.1075579999999998E-2</v>
      </c>
      <c r="C9" s="60">
        <v>2.43E-4</v>
      </c>
      <c r="D9" s="60">
        <v>8.4353330000000004E-4</v>
      </c>
      <c r="E9" s="60">
        <v>6.7599999999999997E-6</v>
      </c>
      <c r="F9" s="60">
        <v>0.2826612</v>
      </c>
      <c r="G9" s="60">
        <v>1.2500000000000001E-5</v>
      </c>
      <c r="H9" s="24">
        <v>353.35680437829535</v>
      </c>
      <c r="I9" s="61">
        <v>0.28265562267007854</v>
      </c>
      <c r="J9" s="43">
        <v>3.6501767600038981</v>
      </c>
      <c r="K9" s="62">
        <v>0.43749999999999994</v>
      </c>
      <c r="L9" s="43">
        <v>0.83410724743613118</v>
      </c>
      <c r="M9" s="43">
        <v>1.7567880672499814E-2</v>
      </c>
      <c r="N9" s="43">
        <v>1.1301812547996368</v>
      </c>
      <c r="O9" s="43">
        <v>1.8448339758078761E-2</v>
      </c>
      <c r="P9" s="43">
        <f t="shared" si="0"/>
        <v>-0.97803298697916663</v>
      </c>
    </row>
    <row r="10" spans="1:16" x14ac:dyDescent="0.3">
      <c r="A10" s="41" t="s">
        <v>47</v>
      </c>
      <c r="B10" s="60">
        <v>5.3151780000000003E-2</v>
      </c>
      <c r="C10" s="60">
        <v>2.3900000000000001E-4</v>
      </c>
      <c r="D10" s="60">
        <v>1.2970169999999999E-3</v>
      </c>
      <c r="E10" s="60">
        <v>1.11E-5</v>
      </c>
      <c r="F10" s="60">
        <v>0.28270020000000001</v>
      </c>
      <c r="G10" s="60">
        <v>1.29E-5</v>
      </c>
      <c r="H10" s="24">
        <v>353.66094554192131</v>
      </c>
      <c r="I10" s="63">
        <v>0.2826916168905575</v>
      </c>
      <c r="J10" s="43">
        <v>4.9307840643808554</v>
      </c>
      <c r="K10" s="62">
        <v>0.45149999999999996</v>
      </c>
      <c r="L10" s="43">
        <v>0.78871305538899528</v>
      </c>
      <c r="M10" s="43">
        <v>1.8367049982271899E-2</v>
      </c>
      <c r="N10" s="43">
        <v>1.0486360945276656</v>
      </c>
      <c r="O10" s="43">
        <v>1.9198560304930085E-2</v>
      </c>
      <c r="P10" s="43">
        <f t="shared" si="0"/>
        <v>-0.96622351562499997</v>
      </c>
    </row>
    <row r="11" spans="1:16" x14ac:dyDescent="0.3">
      <c r="A11" s="41" t="s">
        <v>48</v>
      </c>
      <c r="B11" s="60">
        <v>4.9084509999999998E-2</v>
      </c>
      <c r="C11" s="60">
        <v>5.5900000000000004E-4</v>
      </c>
      <c r="D11" s="60">
        <v>1.3604890000000001E-3</v>
      </c>
      <c r="E11" s="60">
        <v>2.1299999999999999E-5</v>
      </c>
      <c r="F11" s="60">
        <v>0.28268989999999999</v>
      </c>
      <c r="G11" s="60">
        <v>1.03E-5</v>
      </c>
      <c r="H11" s="24">
        <v>351.54810144514761</v>
      </c>
      <c r="I11" s="61">
        <v>0.28268095082287886</v>
      </c>
      <c r="J11" s="43">
        <v>4.506667061081604</v>
      </c>
      <c r="K11" s="62">
        <v>0.36049999999999993</v>
      </c>
      <c r="L11" s="43">
        <v>0.80474513944572679</v>
      </c>
      <c r="M11" s="43">
        <v>1.4686406963981158E-2</v>
      </c>
      <c r="N11" s="43">
        <v>1.0740870663410389</v>
      </c>
      <c r="O11" s="43">
        <v>1.5536766751357504E-2</v>
      </c>
      <c r="P11" s="43">
        <f t="shared" si="0"/>
        <v>-0.9645705989583333</v>
      </c>
    </row>
    <row r="12" spans="1:16" x14ac:dyDescent="0.3">
      <c r="A12" s="41" t="s">
        <v>50</v>
      </c>
      <c r="B12" s="60">
        <v>2.8513070000000001E-2</v>
      </c>
      <c r="C12" s="60">
        <v>3.9100000000000002E-4</v>
      </c>
      <c r="D12" s="60">
        <v>7.0238090000000004E-4</v>
      </c>
      <c r="E12" s="60">
        <v>6.3799999999999999E-6</v>
      </c>
      <c r="F12" s="60">
        <v>0.28264800000000001</v>
      </c>
      <c r="G12" s="60">
        <v>1.03E-5</v>
      </c>
      <c r="H12" s="24">
        <v>350.87134609962914</v>
      </c>
      <c r="I12" s="61">
        <v>0.28264338872349398</v>
      </c>
      <c r="J12" s="43">
        <v>3.162355112602544</v>
      </c>
      <c r="K12" s="62">
        <v>0.36049999999999993</v>
      </c>
      <c r="L12" s="43">
        <v>0.84949127903005595</v>
      </c>
      <c r="M12" s="43">
        <v>1.4418017303856612E-2</v>
      </c>
      <c r="N12" s="43">
        <v>1.1593629040673574</v>
      </c>
      <c r="O12" s="43">
        <v>1.5316452748621942E-2</v>
      </c>
      <c r="P12" s="43">
        <f t="shared" si="0"/>
        <v>-0.9817088307291667</v>
      </c>
    </row>
    <row r="13" spans="1:16" x14ac:dyDescent="0.3">
      <c r="A13" s="41" t="s">
        <v>52</v>
      </c>
      <c r="B13" s="60">
        <v>2.0803039999999998E-2</v>
      </c>
      <c r="C13" s="60">
        <v>1.6200000000000001E-4</v>
      </c>
      <c r="D13" s="60">
        <v>5.5408149999999995E-4</v>
      </c>
      <c r="E13" s="60">
        <v>1.19E-6</v>
      </c>
      <c r="F13" s="60">
        <v>0.28263169999999999</v>
      </c>
      <c r="G13" s="60">
        <v>1.0900000000000001E-5</v>
      </c>
      <c r="H13" s="24">
        <v>353.87836279396669</v>
      </c>
      <c r="I13" s="61">
        <v>0.28262803106161155</v>
      </c>
      <c r="J13" s="43">
        <v>2.6851721261578199</v>
      </c>
      <c r="K13" s="62">
        <v>0.38149999999999995</v>
      </c>
      <c r="L13" s="43">
        <v>0.8689157650158571</v>
      </c>
      <c r="M13" s="43">
        <v>1.5192499151738148E-2</v>
      </c>
      <c r="N13" s="43">
        <v>1.1921331274788263</v>
      </c>
      <c r="O13" s="43">
        <v>1.6111340591937164E-2</v>
      </c>
      <c r="P13" s="43">
        <f t="shared" si="0"/>
        <v>-0.98557079427083338</v>
      </c>
    </row>
    <row r="14" spans="1:16" x14ac:dyDescent="0.3">
      <c r="A14" s="41" t="s">
        <v>221</v>
      </c>
      <c r="B14" s="60">
        <v>2.1846000000000001E-2</v>
      </c>
      <c r="C14" s="60">
        <v>1.93E-4</v>
      </c>
      <c r="D14" s="60">
        <v>5.5342049999999995E-4</v>
      </c>
      <c r="E14" s="60">
        <v>1.2300000000000001E-6</v>
      </c>
      <c r="F14" s="60">
        <v>0.28261819999999999</v>
      </c>
      <c r="G14" s="60">
        <v>1.1199999999999999E-5</v>
      </c>
      <c r="H14" s="24">
        <v>351.56546557017469</v>
      </c>
      <c r="I14" s="61">
        <v>0.2826145594681706</v>
      </c>
      <c r="J14" s="43">
        <v>2.1573596375779047</v>
      </c>
      <c r="K14" s="62">
        <v>0.39199999999999996</v>
      </c>
      <c r="L14" s="43">
        <v>0.88771615046277241</v>
      </c>
      <c r="M14" s="43">
        <v>1.5604836221983276E-2</v>
      </c>
      <c r="N14" s="43">
        <v>1.223960952019798</v>
      </c>
      <c r="O14" s="43">
        <v>1.6543612307529314E-2</v>
      </c>
      <c r="P14" s="43">
        <f t="shared" si="0"/>
        <v>-0.9855880078125</v>
      </c>
    </row>
    <row r="15" spans="1:16" x14ac:dyDescent="0.3">
      <c r="A15" s="41" t="s">
        <v>222</v>
      </c>
      <c r="B15" s="60">
        <v>2.2609750000000001E-2</v>
      </c>
      <c r="C15" s="60">
        <v>2.34E-4</v>
      </c>
      <c r="D15" s="60">
        <v>5.8648710000000005E-4</v>
      </c>
      <c r="E15" s="60">
        <v>2.88E-6</v>
      </c>
      <c r="F15" s="60">
        <v>0.28264020000000001</v>
      </c>
      <c r="G15" s="60">
        <v>1.11E-5</v>
      </c>
      <c r="H15" s="24">
        <v>352.04499283382103</v>
      </c>
      <c r="I15" s="61">
        <v>0.28263633666861343</v>
      </c>
      <c r="J15" s="43">
        <v>2.9386682555476717</v>
      </c>
      <c r="K15" s="62">
        <v>0.38849999999999996</v>
      </c>
      <c r="L15" s="43">
        <v>0.85779406324149376</v>
      </c>
      <c r="M15" s="43">
        <v>1.5487688730753235E-2</v>
      </c>
      <c r="N15" s="43">
        <v>1.1745424986495701</v>
      </c>
      <c r="O15" s="43">
        <v>1.6394468766024035E-2</v>
      </c>
      <c r="P15" s="43">
        <f t="shared" si="0"/>
        <v>-0.98472689843749994</v>
      </c>
    </row>
    <row r="16" spans="1:16" x14ac:dyDescent="0.3">
      <c r="A16" s="41" t="s">
        <v>223</v>
      </c>
      <c r="B16" s="60">
        <v>2.1208169999999998E-2</v>
      </c>
      <c r="C16" s="60">
        <v>2.7E-4</v>
      </c>
      <c r="D16" s="60">
        <v>4.9810390000000005E-4</v>
      </c>
      <c r="E16" s="60">
        <v>2.1100000000000001E-6</v>
      </c>
      <c r="F16" s="60">
        <v>0.28264420000000001</v>
      </c>
      <c r="G16" s="60">
        <v>1.26E-5</v>
      </c>
      <c r="H16" s="24">
        <v>351.69841356119491</v>
      </c>
      <c r="I16" s="61">
        <v>0.28264092211077285</v>
      </c>
      <c r="J16" s="43">
        <v>3.0933069534877511</v>
      </c>
      <c r="K16" s="62">
        <v>0.44099999999999989</v>
      </c>
      <c r="L16" s="43">
        <v>0.85024022290811407</v>
      </c>
      <c r="M16" s="43">
        <v>1.7541758622717785E-2</v>
      </c>
      <c r="N16" s="43">
        <v>1.1644115594504967</v>
      </c>
      <c r="O16" s="43">
        <v>1.843951084130447E-2</v>
      </c>
      <c r="P16" s="43">
        <f t="shared" si="0"/>
        <v>-0.98702854427083331</v>
      </c>
    </row>
    <row r="17" spans="1:16" x14ac:dyDescent="0.3">
      <c r="A17" s="41" t="s">
        <v>224</v>
      </c>
      <c r="B17" s="60">
        <v>3.5179960000000003E-2</v>
      </c>
      <c r="C17" s="60">
        <v>3.7599999999999998E-4</v>
      </c>
      <c r="D17" s="60">
        <v>8.7209039999999998E-4</v>
      </c>
      <c r="E17" s="60">
        <v>4.6700000000000002E-6</v>
      </c>
      <c r="F17" s="60">
        <v>0.28265400000000002</v>
      </c>
      <c r="G17" s="60">
        <v>1.4100000000000001E-5</v>
      </c>
      <c r="H17" s="24">
        <v>355.65997699268007</v>
      </c>
      <c r="I17" s="61">
        <v>0.28264819614592523</v>
      </c>
      <c r="J17" s="43">
        <v>3.43816332543323</v>
      </c>
      <c r="K17" s="62">
        <v>0.49349999999999999</v>
      </c>
      <c r="L17" s="43">
        <v>0.84486443472497386</v>
      </c>
      <c r="M17" s="43">
        <v>1.9827252923297456E-2</v>
      </c>
      <c r="N17" s="43">
        <v>1.1455054767307808</v>
      </c>
      <c r="O17" s="43">
        <v>2.0718390051592452E-2</v>
      </c>
      <c r="P17" s="43">
        <f t="shared" si="0"/>
        <v>-0.97728931249999995</v>
      </c>
    </row>
    <row r="18" spans="1:16" x14ac:dyDescent="0.3">
      <c r="A18" s="41"/>
      <c r="B18" s="60"/>
      <c r="C18" s="60"/>
      <c r="D18" s="60"/>
      <c r="E18" s="60"/>
      <c r="F18" s="60"/>
      <c r="G18" s="60"/>
      <c r="H18" s="24"/>
      <c r="I18" s="61"/>
      <c r="J18" s="43"/>
      <c r="K18" s="62"/>
      <c r="L18" s="43"/>
      <c r="M18" s="43"/>
      <c r="N18" s="43"/>
      <c r="O18" s="43"/>
      <c r="P18" s="43"/>
    </row>
    <row r="19" spans="1:16" x14ac:dyDescent="0.3">
      <c r="A19" s="41" t="s">
        <v>58</v>
      </c>
      <c r="B19" s="60">
        <v>2.683323E-2</v>
      </c>
      <c r="C19" s="60">
        <v>1.56E-4</v>
      </c>
      <c r="D19" s="60">
        <v>7.4557840000000002E-4</v>
      </c>
      <c r="E19" s="60">
        <v>1.28E-6</v>
      </c>
      <c r="F19" s="60">
        <v>0.28268529999999997</v>
      </c>
      <c r="G19" s="60">
        <v>1.06E-5</v>
      </c>
      <c r="H19" s="24">
        <v>347.71733098453632</v>
      </c>
      <c r="I19" s="61">
        <v>0.2826804492662609</v>
      </c>
      <c r="J19" s="43">
        <v>4.4043834035467633</v>
      </c>
      <c r="K19" s="64">
        <v>0.37099999999999994</v>
      </c>
      <c r="L19" s="43">
        <v>0.79815382793660716</v>
      </c>
      <c r="M19" s="43">
        <v>1.486914886120394E-2</v>
      </c>
      <c r="N19" s="43">
        <v>1.0776325081631486</v>
      </c>
      <c r="O19" s="43">
        <v>1.5712352693127742E-2</v>
      </c>
      <c r="P19" s="43">
        <f t="shared" si="0"/>
        <v>-0.98058389583333327</v>
      </c>
    </row>
    <row r="20" spans="1:16" x14ac:dyDescent="0.3">
      <c r="A20" s="41" t="s">
        <v>59</v>
      </c>
      <c r="B20" s="60">
        <v>2.482471E-2</v>
      </c>
      <c r="C20" s="60">
        <v>1.1400000000000001E-4</v>
      </c>
      <c r="D20" s="60">
        <v>7.557668E-4</v>
      </c>
      <c r="E20" s="60">
        <v>1.9599999999999999E-6</v>
      </c>
      <c r="F20" s="60">
        <v>0.28265050000000003</v>
      </c>
      <c r="G20" s="60">
        <v>1.2500000000000001E-5</v>
      </c>
      <c r="H20" s="24">
        <v>355.94273554786491</v>
      </c>
      <c r="I20" s="61">
        <v>0.28264546627978571</v>
      </c>
      <c r="J20" s="43">
        <v>3.3477880442256414</v>
      </c>
      <c r="K20" s="64">
        <v>0.43749999999999994</v>
      </c>
      <c r="L20" s="43">
        <v>0.84718150592300701</v>
      </c>
      <c r="M20" s="43">
        <v>1.7522655874778303E-2</v>
      </c>
      <c r="N20" s="43">
        <v>1.1514914687584406</v>
      </c>
      <c r="O20" s="43">
        <v>1.8417139460271757E-2</v>
      </c>
      <c r="P20" s="43">
        <f t="shared" si="0"/>
        <v>-0.98031857291666669</v>
      </c>
    </row>
    <row r="21" spans="1:16" x14ac:dyDescent="0.3">
      <c r="A21" s="41" t="s">
        <v>60</v>
      </c>
      <c r="B21" s="60">
        <v>3.264065E-2</v>
      </c>
      <c r="C21" s="60">
        <v>4.9400000000000001E-5</v>
      </c>
      <c r="D21" s="60">
        <v>8.8510949999999998E-4</v>
      </c>
      <c r="E21" s="60">
        <v>9.9999999999999995E-7</v>
      </c>
      <c r="F21" s="60">
        <v>0.2826554</v>
      </c>
      <c r="G21" s="60">
        <v>1.26E-5</v>
      </c>
      <c r="H21" s="24">
        <v>356.00644958794709</v>
      </c>
      <c r="I21" s="61">
        <v>0.28264950374502873</v>
      </c>
      <c r="J21" s="43">
        <v>3.4920874508914679</v>
      </c>
      <c r="K21" s="64">
        <v>0.44099999999999989</v>
      </c>
      <c r="L21" s="43">
        <v>0.84318560005350651</v>
      </c>
      <c r="M21" s="43">
        <v>1.7725021951444542E-2</v>
      </c>
      <c r="N21" s="43">
        <v>1.1423353976114556</v>
      </c>
      <c r="O21" s="43">
        <v>1.8615141143788264E-2</v>
      </c>
      <c r="P21" s="43">
        <f t="shared" si="0"/>
        <v>-0.97695027343749996</v>
      </c>
    </row>
    <row r="22" spans="1:16" x14ac:dyDescent="0.3">
      <c r="A22" s="41" t="s">
        <v>61</v>
      </c>
      <c r="B22" s="60">
        <v>2.5510479999999999E-2</v>
      </c>
      <c r="C22" s="60">
        <v>3.0600000000000001E-4</v>
      </c>
      <c r="D22" s="60">
        <v>7.8607359999999997E-4</v>
      </c>
      <c r="E22" s="60">
        <v>8.2300000000000008E-6</v>
      </c>
      <c r="F22" s="60">
        <v>0.28264440000000002</v>
      </c>
      <c r="G22" s="60">
        <v>1.1600000000000001E-5</v>
      </c>
      <c r="H22" s="24">
        <v>351.93268846286298</v>
      </c>
      <c r="I22" s="61">
        <v>0.28263922360165872</v>
      </c>
      <c r="J22" s="43">
        <v>3.0383633269082111</v>
      </c>
      <c r="K22" s="64">
        <v>0.40599999999999997</v>
      </c>
      <c r="L22" s="43">
        <v>0.85641729316448645</v>
      </c>
      <c r="M22" s="43">
        <v>1.6271513615712552E-2</v>
      </c>
      <c r="N22" s="43">
        <v>1.1680980191093058</v>
      </c>
      <c r="O22" s="43">
        <v>1.7176443116557152E-2</v>
      </c>
      <c r="P22" s="43">
        <f t="shared" si="0"/>
        <v>-0.97952933333333336</v>
      </c>
    </row>
    <row r="23" spans="1:16" x14ac:dyDescent="0.3">
      <c r="A23" s="41" t="s">
        <v>62</v>
      </c>
      <c r="B23" s="60">
        <v>2.6432230000000001E-2</v>
      </c>
      <c r="C23" s="60">
        <v>5.7499999999999999E-4</v>
      </c>
      <c r="D23" s="60">
        <v>7.2348870000000002E-4</v>
      </c>
      <c r="E23" s="60">
        <v>1.27E-5</v>
      </c>
      <c r="F23" s="60">
        <v>0.28265580000000001</v>
      </c>
      <c r="G23" s="60">
        <v>9.7200000000000001E-6</v>
      </c>
      <c r="H23" s="24">
        <v>345.79220743382905</v>
      </c>
      <c r="I23" s="61">
        <v>0.28265111912621405</v>
      </c>
      <c r="J23" s="43">
        <v>3.323880057561901</v>
      </c>
      <c r="K23" s="64">
        <v>0.34019999999999995</v>
      </c>
      <c r="L23" s="43">
        <v>0.83903634224716206</v>
      </c>
      <c r="M23" s="43">
        <v>1.3616508121600979E-2</v>
      </c>
      <c r="N23" s="43">
        <v>1.1450982155285514</v>
      </c>
      <c r="O23" s="43">
        <v>1.4504183675321315E-2</v>
      </c>
      <c r="P23" s="43">
        <f t="shared" si="0"/>
        <v>-0.98115914843749996</v>
      </c>
    </row>
    <row r="24" spans="1:16" x14ac:dyDescent="0.3">
      <c r="A24" s="41" t="s">
        <v>63</v>
      </c>
      <c r="B24" s="60">
        <v>4.022709E-2</v>
      </c>
      <c r="C24" s="60">
        <v>3.6099999999999999E-4</v>
      </c>
      <c r="D24" s="60">
        <v>1.086474E-3</v>
      </c>
      <c r="E24" s="60">
        <v>5.8499999999999999E-6</v>
      </c>
      <c r="F24" s="60">
        <v>0.28269709999999998</v>
      </c>
      <c r="G24" s="60">
        <v>1.15E-5</v>
      </c>
      <c r="H24" s="24">
        <v>352.76401945393297</v>
      </c>
      <c r="I24" s="61">
        <v>0.28268992846929897</v>
      </c>
      <c r="J24" s="43">
        <v>4.851233424265633</v>
      </c>
      <c r="K24" s="64">
        <v>0.40249999999999991</v>
      </c>
      <c r="L24" s="43">
        <v>0.78868491703661248</v>
      </c>
      <c r="M24" s="43">
        <v>1.6281662523220941E-2</v>
      </c>
      <c r="N24" s="43">
        <v>1.0530205007724573</v>
      </c>
      <c r="O24" s="43">
        <v>1.7114029863656812E-2</v>
      </c>
      <c r="P24" s="43">
        <f t="shared" si="0"/>
        <v>-0.97170640625000004</v>
      </c>
    </row>
    <row r="25" spans="1:16" x14ac:dyDescent="0.3">
      <c r="A25" s="41" t="s">
        <v>64</v>
      </c>
      <c r="B25" s="60">
        <v>4.1541420000000003E-2</v>
      </c>
      <c r="C25" s="60">
        <v>3.3599999999999998E-4</v>
      </c>
      <c r="D25" s="60">
        <v>1.0555919999999999E-3</v>
      </c>
      <c r="E25" s="60">
        <v>4.4700000000000004E-6</v>
      </c>
      <c r="F25" s="60">
        <v>0.28268900000000002</v>
      </c>
      <c r="G25" s="60">
        <v>1.2E-5</v>
      </c>
      <c r="H25" s="24">
        <v>354.42008823939375</v>
      </c>
      <c r="I25" s="61">
        <v>0.28268199949491535</v>
      </c>
      <c r="J25" s="43">
        <v>4.6071619287868515</v>
      </c>
      <c r="K25" s="64">
        <v>0.41999999999999993</v>
      </c>
      <c r="L25" s="43">
        <v>0.79949660629958408</v>
      </c>
      <c r="M25" s="43">
        <v>1.6971979536118731E-2</v>
      </c>
      <c r="N25" s="43">
        <v>1.0699071687224015</v>
      </c>
      <c r="O25" s="43">
        <v>1.7815617129341602E-2</v>
      </c>
      <c r="P25" s="43">
        <f t="shared" si="0"/>
        <v>-0.97251062499999996</v>
      </c>
    </row>
    <row r="26" spans="1:16" x14ac:dyDescent="0.3">
      <c r="A26" s="41" t="s">
        <v>65</v>
      </c>
      <c r="B26" s="60">
        <v>2.8124070000000001E-2</v>
      </c>
      <c r="C26" s="60">
        <v>2.8899999999999998E-4</v>
      </c>
      <c r="D26" s="60">
        <v>7.1976229999999998E-4</v>
      </c>
      <c r="E26" s="60">
        <v>3.5899999999999999E-6</v>
      </c>
      <c r="F26" s="60">
        <v>0.28263339999999998</v>
      </c>
      <c r="G26" s="60">
        <v>1.3200000000000001E-5</v>
      </c>
      <c r="H26" s="24">
        <v>352.40206790593442</v>
      </c>
      <c r="I26" s="61">
        <v>0.28262865392805048</v>
      </c>
      <c r="J26" s="43">
        <v>2.6746426695423153</v>
      </c>
      <c r="K26" s="64">
        <v>0.46199999999999997</v>
      </c>
      <c r="L26" s="43">
        <v>0.8703253685513318</v>
      </c>
      <c r="M26" s="43">
        <v>1.8478101403718084E-2</v>
      </c>
      <c r="N26" s="43">
        <v>1.1916525301598093</v>
      </c>
      <c r="O26" s="43">
        <v>1.9396995184116122E-2</v>
      </c>
      <c r="P26" s="43">
        <f t="shared" si="0"/>
        <v>-0.98125619010416665</v>
      </c>
    </row>
    <row r="27" spans="1:16" x14ac:dyDescent="0.3">
      <c r="A27" s="41" t="s">
        <v>66</v>
      </c>
      <c r="B27" s="60">
        <v>2.3619680000000001E-2</v>
      </c>
      <c r="C27" s="60">
        <v>1.44E-4</v>
      </c>
      <c r="D27" s="60">
        <v>6.8699940000000001E-4</v>
      </c>
      <c r="E27" s="60">
        <v>2.5100000000000001E-6</v>
      </c>
      <c r="F27" s="60">
        <v>0.2826168</v>
      </c>
      <c r="G27" s="60">
        <v>1.3200000000000001E-5</v>
      </c>
      <c r="H27" s="24">
        <v>352.79274586307827</v>
      </c>
      <c r="I27" s="61">
        <v>0.28261226492616098</v>
      </c>
      <c r="J27" s="43">
        <v>2.1032295150380498</v>
      </c>
      <c r="K27" s="64">
        <v>0.46199999999999997</v>
      </c>
      <c r="L27" s="43">
        <v>0.89279210117691088</v>
      </c>
      <c r="M27" s="43">
        <v>1.8454318715744433E-2</v>
      </c>
      <c r="N27" s="43">
        <v>1.2283664992537773</v>
      </c>
      <c r="O27" s="43">
        <v>1.9397288802392949E-2</v>
      </c>
      <c r="P27" s="43">
        <f t="shared" si="0"/>
        <v>-0.98210939062500002</v>
      </c>
    </row>
    <row r="28" spans="1:16" x14ac:dyDescent="0.3">
      <c r="A28" s="41" t="s">
        <v>67</v>
      </c>
      <c r="B28" s="60">
        <v>2.5327590000000001E-2</v>
      </c>
      <c r="C28" s="60">
        <v>7.2999999999999999E-5</v>
      </c>
      <c r="D28" s="60">
        <v>8.5554789999999999E-4</v>
      </c>
      <c r="E28" s="60">
        <v>1.79E-6</v>
      </c>
      <c r="F28" s="60">
        <v>0.28266380000000002</v>
      </c>
      <c r="G28" s="60">
        <v>1.17E-5</v>
      </c>
      <c r="H28" s="24">
        <v>354.54895337978962</v>
      </c>
      <c r="I28" s="61">
        <v>0.28265812408326746</v>
      </c>
      <c r="J28" s="43">
        <v>3.7650133573374767</v>
      </c>
      <c r="K28" s="64">
        <v>0.40949999999999992</v>
      </c>
      <c r="L28" s="43">
        <v>0.83071611003517642</v>
      </c>
      <c r="M28" s="43">
        <v>1.6450010223264089E-2</v>
      </c>
      <c r="N28" s="43">
        <v>1.123782533699573</v>
      </c>
      <c r="O28" s="43">
        <v>1.7327325308264904E-2</v>
      </c>
      <c r="P28" s="43">
        <f t="shared" si="0"/>
        <v>-0.97772010677083332</v>
      </c>
    </row>
    <row r="29" spans="1:16" x14ac:dyDescent="0.3">
      <c r="A29" s="41" t="s">
        <v>68</v>
      </c>
      <c r="B29" s="60">
        <v>2.8386350000000001E-2</v>
      </c>
      <c r="C29" s="60">
        <v>1.4999999999999999E-4</v>
      </c>
      <c r="D29" s="60">
        <v>8.4996240000000003E-4</v>
      </c>
      <c r="E29" s="60">
        <v>3.6600000000000001E-6</v>
      </c>
      <c r="F29" s="60">
        <v>0.28267619999999999</v>
      </c>
      <c r="G29" s="60">
        <v>1.0900000000000001E-5</v>
      </c>
      <c r="H29" s="24">
        <v>349.50167749263858</v>
      </c>
      <c r="I29" s="61">
        <v>0.28267064167426492</v>
      </c>
      <c r="J29" s="43">
        <v>4.0966533182218434</v>
      </c>
      <c r="K29" s="64">
        <v>0.38149999999999995</v>
      </c>
      <c r="L29" s="43">
        <v>0.81315634001305259</v>
      </c>
      <c r="M29" s="43">
        <v>1.5328122892174778E-2</v>
      </c>
      <c r="N29" s="43">
        <v>1.098675475534447</v>
      </c>
      <c r="O29" s="43">
        <v>1.6187164621041347E-2</v>
      </c>
      <c r="P29" s="43">
        <f t="shared" si="0"/>
        <v>-0.97786556250000001</v>
      </c>
    </row>
    <row r="30" spans="1:16" x14ac:dyDescent="0.3">
      <c r="A30" s="41" t="s">
        <v>69</v>
      </c>
      <c r="B30" s="60">
        <v>2.7278609999999998E-2</v>
      </c>
      <c r="C30" s="60">
        <v>5.7099999999999999E-5</v>
      </c>
      <c r="D30" s="60">
        <v>7.4151220000000001E-4</v>
      </c>
      <c r="E30" s="60">
        <v>3.41E-6</v>
      </c>
      <c r="F30" s="60">
        <v>0.2826535</v>
      </c>
      <c r="G30" s="60">
        <v>1.31E-5</v>
      </c>
      <c r="H30" s="24">
        <v>350.55810343721356</v>
      </c>
      <c r="I30" s="61">
        <v>0.28264863617870445</v>
      </c>
      <c r="J30" s="43">
        <v>3.3411585621223594</v>
      </c>
      <c r="K30" s="64">
        <v>0.45849999999999991</v>
      </c>
      <c r="L30" s="43">
        <v>0.84265862509118783</v>
      </c>
      <c r="M30" s="43">
        <v>1.8358197706671575E-2</v>
      </c>
      <c r="N30" s="43">
        <v>1.147713936274787</v>
      </c>
      <c r="O30" s="43">
        <v>1.9247499957740159E-2</v>
      </c>
      <c r="P30" s="43">
        <f t="shared" si="0"/>
        <v>-0.98068978645833338</v>
      </c>
    </row>
    <row r="31" spans="1:16" x14ac:dyDescent="0.3">
      <c r="A31" s="41" t="s">
        <v>70</v>
      </c>
      <c r="B31" s="60">
        <v>2.6342730000000002E-2</v>
      </c>
      <c r="C31" s="60">
        <v>3.7100000000000001E-5</v>
      </c>
      <c r="D31" s="60">
        <v>7.0879340000000002E-4</v>
      </c>
      <c r="E31" s="60">
        <v>3.0400000000000001E-6</v>
      </c>
      <c r="F31" s="60">
        <v>0.28263759999999999</v>
      </c>
      <c r="G31" s="60">
        <v>1.0699999999999999E-5</v>
      </c>
      <c r="H31" s="24">
        <v>349.38966656364715</v>
      </c>
      <c r="I31" s="61">
        <v>0.28263296633873253</v>
      </c>
      <c r="J31" s="43">
        <v>2.7608008976565124</v>
      </c>
      <c r="K31" s="64">
        <v>0.37449999999999989</v>
      </c>
      <c r="L31" s="43">
        <v>0.86419508265997902</v>
      </c>
      <c r="M31" s="43">
        <v>1.4976303094700216E-2</v>
      </c>
      <c r="N31" s="43">
        <v>1.1838104240743477</v>
      </c>
      <c r="O31" s="43">
        <v>1.5890197597960537E-2</v>
      </c>
      <c r="P31" s="43">
        <f t="shared" si="0"/>
        <v>-0.98154183854166666</v>
      </c>
    </row>
    <row r="32" spans="1:16" x14ac:dyDescent="0.3">
      <c r="A32" s="41" t="s">
        <v>71</v>
      </c>
      <c r="B32" s="60">
        <v>3.600685E-2</v>
      </c>
      <c r="C32" s="60">
        <v>1.35E-4</v>
      </c>
      <c r="D32" s="60">
        <v>8.7534340000000003E-4</v>
      </c>
      <c r="E32" s="60">
        <v>2.65E-6</v>
      </c>
      <c r="F32" s="60">
        <v>0.28268159999999998</v>
      </c>
      <c r="G32" s="60">
        <v>1.33E-5</v>
      </c>
      <c r="H32" s="24">
        <v>353.04415940120396</v>
      </c>
      <c r="I32" s="61">
        <v>0.28267581748363996</v>
      </c>
      <c r="J32" s="43">
        <v>4.3580051010194687</v>
      </c>
      <c r="K32" s="64">
        <v>0.46549999999999991</v>
      </c>
      <c r="L32" s="43">
        <v>0.80610175923345639</v>
      </c>
      <c r="M32" s="43">
        <v>1.8717643785327143E-2</v>
      </c>
      <c r="N32" s="43">
        <v>1.0847493751698063</v>
      </c>
      <c r="O32" s="43">
        <v>1.9567648313590782E-2</v>
      </c>
      <c r="P32" s="43">
        <f t="shared" si="0"/>
        <v>-0.97720459895833334</v>
      </c>
    </row>
    <row r="33" spans="1:16" x14ac:dyDescent="0.3">
      <c r="A33" s="41" t="s">
        <v>72</v>
      </c>
      <c r="B33" s="60">
        <v>1.9831990000000001E-2</v>
      </c>
      <c r="C33" s="60">
        <v>1.8599999999999999E-4</v>
      </c>
      <c r="D33" s="60">
        <v>5.5487319999999996E-4</v>
      </c>
      <c r="E33" s="60">
        <v>4.5800000000000002E-6</v>
      </c>
      <c r="F33" s="60">
        <v>0.2826495</v>
      </c>
      <c r="G33" s="60">
        <v>1.29E-5</v>
      </c>
      <c r="H33" s="24">
        <v>339.93832707309861</v>
      </c>
      <c r="I33" s="61">
        <v>0.28264597101244876</v>
      </c>
      <c r="J33" s="43">
        <v>3.012542392124562</v>
      </c>
      <c r="K33" s="64">
        <v>0.45149999999999996</v>
      </c>
      <c r="L33" s="43">
        <v>0.84411425724962452</v>
      </c>
      <c r="M33" s="43">
        <v>1.7988339566863187E-2</v>
      </c>
      <c r="N33" s="43">
        <v>1.1603870660482944</v>
      </c>
      <c r="O33" s="43">
        <v>1.887934677924295E-2</v>
      </c>
      <c r="P33" s="43">
        <f t="shared" si="0"/>
        <v>-0.98555017708333337</v>
      </c>
    </row>
    <row r="34" spans="1:16" x14ac:dyDescent="0.3">
      <c r="A34" s="41" t="s">
        <v>73</v>
      </c>
      <c r="B34" s="60">
        <v>3.3580100000000002E-2</v>
      </c>
      <c r="C34" s="60">
        <v>2.14E-4</v>
      </c>
      <c r="D34" s="60">
        <v>9.6239610000000005E-4</v>
      </c>
      <c r="E34" s="60">
        <v>7.4200000000000001E-6</v>
      </c>
      <c r="F34" s="60">
        <v>0.28263860000000002</v>
      </c>
      <c r="G34" s="60">
        <v>1.2500000000000001E-5</v>
      </c>
      <c r="H34" s="24">
        <v>345.27240446381467</v>
      </c>
      <c r="I34" s="61">
        <v>0.2826323828178291</v>
      </c>
      <c r="J34" s="43">
        <v>2.6493148176731651</v>
      </c>
      <c r="K34" s="64">
        <v>0.43749999999999994</v>
      </c>
      <c r="L34" s="43">
        <v>0.86859271253804415</v>
      </c>
      <c r="M34" s="43">
        <v>1.7612319567024248E-2</v>
      </c>
      <c r="N34" s="43">
        <v>1.1877044428597077</v>
      </c>
      <c r="O34" s="43">
        <v>1.8529702303734893E-2</v>
      </c>
      <c r="P34" s="43">
        <f t="shared" si="0"/>
        <v>-0.97493760156249998</v>
      </c>
    </row>
    <row r="35" spans="1:16" x14ac:dyDescent="0.3">
      <c r="A35" s="41" t="s">
        <v>74</v>
      </c>
      <c r="B35" s="60">
        <v>3.1779910000000001E-2</v>
      </c>
      <c r="C35" s="60">
        <v>3.57E-4</v>
      </c>
      <c r="D35" s="60">
        <v>8.4531160000000005E-4</v>
      </c>
      <c r="E35" s="60">
        <v>1.5200000000000001E-6</v>
      </c>
      <c r="F35" s="60">
        <v>0.28268120000000002</v>
      </c>
      <c r="G35" s="60">
        <v>1.15E-5</v>
      </c>
      <c r="H35" s="24">
        <v>353.81480285533257</v>
      </c>
      <c r="I35" s="61">
        <v>0.28267560364405031</v>
      </c>
      <c r="J35" s="43">
        <v>4.3674437946283895</v>
      </c>
      <c r="K35" s="64">
        <v>0.40249999999999991</v>
      </c>
      <c r="L35" s="43">
        <v>0.80602454035213644</v>
      </c>
      <c r="M35" s="43">
        <v>1.61718936559756E-2</v>
      </c>
      <c r="N35" s="43">
        <v>1.0847476136382566</v>
      </c>
      <c r="O35" s="43">
        <v>1.7022887038282079E-2</v>
      </c>
      <c r="P35" s="43">
        <f t="shared" si="0"/>
        <v>-0.97798667708333331</v>
      </c>
    </row>
    <row r="36" spans="1:16" x14ac:dyDescent="0.3">
      <c r="A36" s="41" t="s">
        <v>75</v>
      </c>
      <c r="B36" s="60">
        <v>4.2464250000000002E-2</v>
      </c>
      <c r="C36" s="60">
        <v>2.04E-4</v>
      </c>
      <c r="D36" s="60">
        <v>1.1914199999999999E-3</v>
      </c>
      <c r="E36" s="60">
        <v>5.9800000000000003E-6</v>
      </c>
      <c r="F36" s="60">
        <v>0.28266219999999997</v>
      </c>
      <c r="G36" s="60">
        <v>1.1800000000000001E-5</v>
      </c>
      <c r="H36" s="24">
        <v>380.83812825578184</v>
      </c>
      <c r="I36" s="61">
        <v>0.2826537076599866</v>
      </c>
      <c r="J36" s="43">
        <v>4.1890129277466492</v>
      </c>
      <c r="K36" s="64">
        <v>0.41299999999999998</v>
      </c>
      <c r="L36" s="43">
        <v>0.8404263269662049</v>
      </c>
      <c r="M36" s="43">
        <v>1.6737291505604102E-2</v>
      </c>
      <c r="N36" s="43">
        <v>1.1172180500474835</v>
      </c>
      <c r="O36" s="43">
        <v>1.7624878493353664E-2</v>
      </c>
      <c r="P36" s="43">
        <f t="shared" si="0"/>
        <v>-0.96897343749999998</v>
      </c>
    </row>
    <row r="37" spans="1:16" x14ac:dyDescent="0.3">
      <c r="A37" s="41" t="s">
        <v>76</v>
      </c>
      <c r="B37" s="60">
        <v>3.2309270000000001E-2</v>
      </c>
      <c r="C37" s="60">
        <v>3.0400000000000002E-4</v>
      </c>
      <c r="D37" s="60">
        <v>8.0124489999999998E-4</v>
      </c>
      <c r="E37" s="60">
        <v>3.67E-6</v>
      </c>
      <c r="F37" s="60">
        <v>0.2826805</v>
      </c>
      <c r="G37" s="60">
        <v>1.2999999999999999E-5</v>
      </c>
      <c r="H37" s="24">
        <v>354.59214848473994</v>
      </c>
      <c r="I37" s="61">
        <v>0.28267518369306682</v>
      </c>
      <c r="J37" s="43">
        <v>4.3697360313710298</v>
      </c>
      <c r="K37" s="64">
        <v>0.4549999999999999</v>
      </c>
      <c r="L37" s="43">
        <v>0.8060702946701167</v>
      </c>
      <c r="M37" s="43">
        <v>1.8259473917974778E-2</v>
      </c>
      <c r="N37" s="43">
        <v>1.0852075021411567</v>
      </c>
      <c r="O37" s="43">
        <v>1.9109619759412454E-2</v>
      </c>
      <c r="P37" s="43">
        <f t="shared" si="0"/>
        <v>-0.97913424739583332</v>
      </c>
    </row>
    <row r="38" spans="1:16" x14ac:dyDescent="0.3">
      <c r="A38" s="41" t="s">
        <v>17</v>
      </c>
      <c r="B38" s="41"/>
      <c r="C38" s="41"/>
      <c r="D38" s="41"/>
      <c r="E38" s="41"/>
      <c r="I38" s="61"/>
      <c r="J38" s="41"/>
      <c r="K38" s="41"/>
      <c r="L38" s="41"/>
      <c r="M38" s="41"/>
      <c r="N38" s="41"/>
      <c r="O38" s="41"/>
      <c r="P38" s="43"/>
    </row>
    <row r="39" spans="1:16" x14ac:dyDescent="0.3">
      <c r="A39" s="41" t="s">
        <v>57</v>
      </c>
      <c r="B39" s="61">
        <v>3.7382600000000002E-2</v>
      </c>
      <c r="C39" s="61">
        <v>5.8399999999999999E-4</v>
      </c>
      <c r="D39" s="61">
        <v>8.7220630000000004E-4</v>
      </c>
      <c r="E39" s="61">
        <v>7.9899999999999997E-6</v>
      </c>
      <c r="F39" s="61">
        <v>0.28267399999999998</v>
      </c>
      <c r="G39" s="61">
        <v>1.2500000000000001E-5</v>
      </c>
      <c r="H39" s="65">
        <v>352</v>
      </c>
      <c r="I39" s="61">
        <v>0.28266825530432405</v>
      </c>
      <c r="J39" s="43">
        <v>4.0673254587320073</v>
      </c>
      <c r="K39" s="43">
        <v>0.43749999999999994</v>
      </c>
      <c r="L39" s="43">
        <v>0.81673059366445044</v>
      </c>
      <c r="M39" s="43">
        <v>1.7586998801403353E-2</v>
      </c>
      <c r="N39" s="43">
        <v>1.1024966343009848</v>
      </c>
      <c r="O39" s="43">
        <v>1.8448835414938459E-2</v>
      </c>
      <c r="P39" s="43">
        <f t="shared" si="0"/>
        <v>-0.97728629427083336</v>
      </c>
    </row>
    <row r="40" spans="1:16" x14ac:dyDescent="0.3">
      <c r="A40" s="41" t="s">
        <v>225</v>
      </c>
      <c r="B40" s="61">
        <v>3.7835300000000002E-2</v>
      </c>
      <c r="C40" s="61">
        <v>2.0699999999999999E-4</v>
      </c>
      <c r="D40" s="61">
        <v>8.8829839999999996E-4</v>
      </c>
      <c r="E40" s="61">
        <v>1.75E-6</v>
      </c>
      <c r="F40" s="61">
        <v>0.28267500000000001</v>
      </c>
      <c r="G40" s="61">
        <v>1.5E-5</v>
      </c>
      <c r="H40" s="65">
        <v>352</v>
      </c>
      <c r="I40" s="61">
        <v>0.28266914931538856</v>
      </c>
      <c r="J40" s="43">
        <v>4.0989658948675789</v>
      </c>
      <c r="K40" s="43">
        <v>0.52499999999999991</v>
      </c>
      <c r="L40" s="43">
        <v>0.81567050221516646</v>
      </c>
      <c r="M40" s="43">
        <v>2.1113175256243122E-2</v>
      </c>
      <c r="N40" s="43">
        <v>1.1004765119923561</v>
      </c>
      <c r="O40" s="43">
        <v>2.1972642589938231E-2</v>
      </c>
      <c r="P40" s="43">
        <f t="shared" si="0"/>
        <v>-0.97686722916666668</v>
      </c>
    </row>
    <row r="41" spans="1:16" x14ac:dyDescent="0.3">
      <c r="A41" s="41" t="s">
        <v>226</v>
      </c>
      <c r="B41" s="61">
        <v>7.1692610000000004E-2</v>
      </c>
      <c r="C41" s="61">
        <v>1.0300000000000001E-3</v>
      </c>
      <c r="D41" s="61">
        <v>1.8972730000000001E-3</v>
      </c>
      <c r="E41" s="61">
        <v>6.0000000000000002E-6</v>
      </c>
      <c r="F41" s="61">
        <v>0.28263919999999998</v>
      </c>
      <c r="G41" s="61">
        <v>1.6200000000000001E-5</v>
      </c>
      <c r="H41" s="65">
        <v>352</v>
      </c>
      <c r="I41" s="61">
        <v>0.28262670380959276</v>
      </c>
      <c r="J41" s="43">
        <v>2.5967537091120541</v>
      </c>
      <c r="K41" s="43">
        <v>0.56699999999999995</v>
      </c>
      <c r="L41" s="43">
        <v>0.88978778539709946</v>
      </c>
      <c r="M41" s="43">
        <v>2.3399640364947127E-2</v>
      </c>
      <c r="N41" s="43">
        <v>1.1963032111647571</v>
      </c>
      <c r="O41" s="43">
        <v>2.4337952838754971E-2</v>
      </c>
      <c r="P41" s="43">
        <f t="shared" si="0"/>
        <v>-0.95059184895833337</v>
      </c>
    </row>
    <row r="42" spans="1:16" x14ac:dyDescent="0.3">
      <c r="A42" s="41" t="s">
        <v>227</v>
      </c>
      <c r="B42" s="61">
        <v>2.2631910000000002E-2</v>
      </c>
      <c r="C42" s="61">
        <v>9.7200000000000004E-5</v>
      </c>
      <c r="D42" s="61">
        <v>8.9443550000000002E-4</v>
      </c>
      <c r="E42" s="61">
        <v>2.6599999999999999E-6</v>
      </c>
      <c r="F42" s="61">
        <v>0.28263260000000001</v>
      </c>
      <c r="G42" s="61">
        <v>1.4600000000000001E-5</v>
      </c>
      <c r="H42" s="65">
        <v>352</v>
      </c>
      <c r="I42" s="61">
        <v>0.28262670889402053</v>
      </c>
      <c r="J42" s="43">
        <v>2.5969336548836708</v>
      </c>
      <c r="K42" s="43">
        <v>0.51100000000000001</v>
      </c>
      <c r="L42" s="43">
        <v>0.8754710296791508</v>
      </c>
      <c r="M42" s="43">
        <v>2.053072127572575E-2</v>
      </c>
      <c r="N42" s="43">
        <v>1.196291742603913</v>
      </c>
      <c r="O42" s="43">
        <v>2.1454420963463349E-2</v>
      </c>
      <c r="P42" s="43">
        <f t="shared" si="0"/>
        <v>-0.97670740885416663</v>
      </c>
    </row>
    <row r="43" spans="1:16" x14ac:dyDescent="0.3">
      <c r="A43" s="41" t="s">
        <v>228</v>
      </c>
      <c r="B43" s="61">
        <v>4.2325550000000003E-2</v>
      </c>
      <c r="C43" s="61">
        <v>1.8000000000000001E-4</v>
      </c>
      <c r="D43" s="61">
        <v>1.5567630000000001E-3</v>
      </c>
      <c r="E43" s="61">
        <v>3.5099999999999999E-6</v>
      </c>
      <c r="F43" s="61">
        <v>0.28265869999999998</v>
      </c>
      <c r="G43" s="61">
        <v>1.52E-5</v>
      </c>
      <c r="H43" s="65">
        <v>352</v>
      </c>
      <c r="I43" s="61">
        <v>0.28264844654313481</v>
      </c>
      <c r="J43" s="43">
        <v>3.3662627222841301</v>
      </c>
      <c r="K43" s="43">
        <v>0.53199999999999992</v>
      </c>
      <c r="L43" s="43">
        <v>0.85370796379953284</v>
      </c>
      <c r="M43" s="43">
        <v>2.1767278294474113E-2</v>
      </c>
      <c r="N43" s="43">
        <v>1.1472373268997065</v>
      </c>
      <c r="O43" s="43">
        <v>2.2667314928297627E-2</v>
      </c>
      <c r="P43" s="43">
        <f t="shared" si="0"/>
        <v>-0.95945929687499998</v>
      </c>
    </row>
    <row r="44" spans="1:16" x14ac:dyDescent="0.3">
      <c r="A44" s="41" t="s">
        <v>138</v>
      </c>
      <c r="B44" s="41"/>
      <c r="C44" s="41"/>
      <c r="D44" s="41"/>
      <c r="E44" s="41"/>
      <c r="I44" s="61"/>
      <c r="J44" s="41"/>
      <c r="K44" s="41"/>
      <c r="L44" s="41"/>
      <c r="M44" s="41"/>
      <c r="N44" s="41"/>
      <c r="O44" s="41"/>
      <c r="P44" s="43"/>
    </row>
    <row r="45" spans="1:16" x14ac:dyDescent="0.3">
      <c r="A45" s="41" t="s">
        <v>229</v>
      </c>
      <c r="B45" s="66">
        <v>0.10358854669007196</v>
      </c>
      <c r="C45" s="66">
        <v>1.3640060097587603E-3</v>
      </c>
      <c r="D45" s="66">
        <v>2.0574556040395429E-3</v>
      </c>
      <c r="E45" s="66">
        <v>1.6710604496469622E-5</v>
      </c>
      <c r="F45" s="60">
        <v>0.28269456459246883</v>
      </c>
      <c r="G45" s="67">
        <v>1.3105136164443699E-5</v>
      </c>
      <c r="H45" s="19">
        <v>312.10000000000002</v>
      </c>
      <c r="I45" s="61">
        <v>0.28268255391148039</v>
      </c>
      <c r="J45" s="43">
        <v>3.6932607027240216</v>
      </c>
      <c r="K45" s="43">
        <v>0.45867976575552943</v>
      </c>
      <c r="L45" s="43">
        <v>0.81328282886556036</v>
      </c>
      <c r="M45" s="43">
        <v>1.9040703903200451E-2</v>
      </c>
      <c r="N45" s="43">
        <v>1.0952458589778384</v>
      </c>
      <c r="O45" s="43">
        <v>1.9898282360055645E-2</v>
      </c>
      <c r="P45" s="43">
        <f t="shared" si="0"/>
        <v>-0.94642042697813689</v>
      </c>
    </row>
    <row r="46" spans="1:16" x14ac:dyDescent="0.3">
      <c r="A46" s="41" t="s">
        <v>230</v>
      </c>
      <c r="B46" s="66">
        <v>9.9676894001453936E-2</v>
      </c>
      <c r="C46" s="66">
        <v>1.6672429472810652E-3</v>
      </c>
      <c r="D46" s="66">
        <v>1.9452934097141097E-3</v>
      </c>
      <c r="E46" s="66">
        <v>1.8070792787565422E-5</v>
      </c>
      <c r="F46" s="60">
        <v>0.28258197611155639</v>
      </c>
      <c r="G46" s="67">
        <v>1.3477886320355123E-5</v>
      </c>
      <c r="H46" s="19">
        <v>306.3</v>
      </c>
      <c r="I46" s="61">
        <v>0.28257083183216525</v>
      </c>
      <c r="J46" s="43">
        <v>-0.38822739581001464</v>
      </c>
      <c r="K46" s="43">
        <v>0.47172602121242924</v>
      </c>
      <c r="L46" s="43">
        <v>0.97366695374392587</v>
      </c>
      <c r="M46" s="43">
        <v>1.9463646771976983E-2</v>
      </c>
      <c r="N46" s="43">
        <v>1.3505340072208851</v>
      </c>
      <c r="O46" s="43">
        <v>2.0492885166200837E-2</v>
      </c>
      <c r="P46" s="43">
        <f t="shared" si="0"/>
        <v>-0.94934131745536177</v>
      </c>
    </row>
    <row r="47" spans="1:16" x14ac:dyDescent="0.3">
      <c r="A47" s="41" t="s">
        <v>231</v>
      </c>
      <c r="B47" s="66">
        <v>9.1708922770284557E-2</v>
      </c>
      <c r="C47" s="66">
        <v>9.2875789561656312E-4</v>
      </c>
      <c r="D47" s="66">
        <v>1.8411848745071679E-3</v>
      </c>
      <c r="E47" s="66">
        <v>1.0115709566692281E-5</v>
      </c>
      <c r="F47" s="60">
        <v>0.28273839446991267</v>
      </c>
      <c r="G47" s="67">
        <v>1.580889124265237E-5</v>
      </c>
      <c r="H47" s="19">
        <v>303.5</v>
      </c>
      <c r="I47" s="61">
        <v>0.28272794330687212</v>
      </c>
      <c r="J47" s="43">
        <v>5.109897105537442</v>
      </c>
      <c r="K47" s="43">
        <v>0.55331119349283286</v>
      </c>
      <c r="L47" s="43">
        <v>0.74514893720762243</v>
      </c>
      <c r="M47" s="43">
        <v>2.2861381665849723E-2</v>
      </c>
      <c r="N47" s="43">
        <v>0.99806271508313638</v>
      </c>
      <c r="O47" s="43">
        <v>2.3644864020945421E-2</v>
      </c>
      <c r="P47" s="43">
        <f t="shared" si="0"/>
        <v>-0.95205247722637587</v>
      </c>
    </row>
    <row r="48" spans="1:16" x14ac:dyDescent="0.3">
      <c r="A48" s="41" t="s">
        <v>232</v>
      </c>
      <c r="B48" s="66">
        <v>8.5467347703117091E-2</v>
      </c>
      <c r="C48" s="66">
        <v>3.8668424265160816E-4</v>
      </c>
      <c r="D48" s="66">
        <v>1.5626176917106329E-3</v>
      </c>
      <c r="E48" s="66">
        <v>1.0711222340643621E-5</v>
      </c>
      <c r="F48" s="60">
        <v>0.28279336210675493</v>
      </c>
      <c r="G48" s="67">
        <v>1.5888546773003238E-5</v>
      </c>
      <c r="H48" s="19">
        <v>315</v>
      </c>
      <c r="I48" s="61">
        <v>0.28278415510052046</v>
      </c>
      <c r="J48" s="43">
        <v>7.3527317304189488</v>
      </c>
      <c r="K48" s="43">
        <v>0.55609913705511327</v>
      </c>
      <c r="L48" s="43">
        <v>0.66058146460733935</v>
      </c>
      <c r="M48" s="43">
        <v>2.2838819019670109E-2</v>
      </c>
      <c r="N48" s="43">
        <v>0.86347995148685741</v>
      </c>
      <c r="O48" s="43">
        <v>2.3531714493452795E-2</v>
      </c>
      <c r="P48" s="43">
        <f t="shared" si="0"/>
        <v>-0.95930683094503555</v>
      </c>
    </row>
    <row r="49" spans="1:16" x14ac:dyDescent="0.3">
      <c r="A49" s="41" t="s">
        <v>233</v>
      </c>
      <c r="B49" s="66">
        <v>5.8041394508748588E-2</v>
      </c>
      <c r="C49" s="66">
        <v>3.1927477772589907E-4</v>
      </c>
      <c r="D49" s="66">
        <v>1.158580500372668E-3</v>
      </c>
      <c r="E49" s="66">
        <v>1.9283889578880299E-6</v>
      </c>
      <c r="F49" s="60">
        <v>0.28279401075101068</v>
      </c>
      <c r="G49" s="67">
        <v>1.4419598444960752E-5</v>
      </c>
      <c r="H49" s="19">
        <v>311.5</v>
      </c>
      <c r="I49" s="61">
        <v>0.282787260417597</v>
      </c>
      <c r="J49" s="43">
        <v>7.3854265895811899</v>
      </c>
      <c r="K49" s="43">
        <v>0.50468594557362623</v>
      </c>
      <c r="L49" s="43">
        <v>0.65253562173724311</v>
      </c>
      <c r="M49" s="43">
        <v>2.0505944805291998E-2</v>
      </c>
      <c r="N49" s="43">
        <v>0.85865520260171468</v>
      </c>
      <c r="O49" s="43">
        <v>2.1190835361862809E-2</v>
      </c>
      <c r="P49" s="43">
        <f t="shared" si="0"/>
        <v>-0.96982863280279508</v>
      </c>
    </row>
    <row r="50" spans="1:16" x14ac:dyDescent="0.3">
      <c r="A50" s="41" t="s">
        <v>234</v>
      </c>
      <c r="B50" s="66">
        <v>8.593728606920932E-2</v>
      </c>
      <c r="C50" s="66">
        <v>8.7998137965643243E-4</v>
      </c>
      <c r="D50" s="66">
        <v>1.614938204191334E-3</v>
      </c>
      <c r="E50" s="66">
        <v>1.4097504058661347E-5</v>
      </c>
      <c r="F50" s="60">
        <v>0.28262785664535989</v>
      </c>
      <c r="G50" s="67">
        <v>1.3117742888716446E-5</v>
      </c>
      <c r="H50" s="19">
        <v>305.5</v>
      </c>
      <c r="I50" s="61">
        <v>0.28261862915161445</v>
      </c>
      <c r="J50" s="43">
        <v>1.2855915467224754</v>
      </c>
      <c r="K50" s="43">
        <v>0.45912100110507559</v>
      </c>
      <c r="L50" s="43">
        <v>0.899276334888508</v>
      </c>
      <c r="M50" s="43">
        <v>1.8799611735153099E-2</v>
      </c>
      <c r="N50" s="43">
        <v>1.2435121802729894</v>
      </c>
      <c r="O50" s="43">
        <v>1.9749397856573751E-2</v>
      </c>
      <c r="P50" s="43">
        <f t="shared" si="0"/>
        <v>-0.95794431759918397</v>
      </c>
    </row>
    <row r="51" spans="1:16" x14ac:dyDescent="0.3">
      <c r="A51" s="41" t="s">
        <v>235</v>
      </c>
      <c r="B51" s="66">
        <v>7.7774114893192928E-2</v>
      </c>
      <c r="C51" s="66">
        <v>1.5351199258203194E-3</v>
      </c>
      <c r="D51" s="66">
        <v>1.5242144307032921E-3</v>
      </c>
      <c r="E51" s="66">
        <v>2.6122812136501825E-5</v>
      </c>
      <c r="F51" s="60">
        <v>0.2825177617483261</v>
      </c>
      <c r="G51" s="67">
        <v>1.4194625861424975E-5</v>
      </c>
      <c r="H51" s="19">
        <v>315.8</v>
      </c>
      <c r="I51" s="61">
        <v>0.28250875814020626</v>
      </c>
      <c r="J51" s="43">
        <v>-2.3755692771554315</v>
      </c>
      <c r="K51" s="43">
        <v>0.49681190514987406</v>
      </c>
      <c r="L51" s="43">
        <v>1.0542793091743028</v>
      </c>
      <c r="M51" s="43">
        <v>2.0234042331962021E-2</v>
      </c>
      <c r="N51" s="43">
        <v>1.4840063920633857</v>
      </c>
      <c r="O51" s="43">
        <v>2.134938048713161E-2</v>
      </c>
      <c r="P51" s="43">
        <f t="shared" si="0"/>
        <v>-0.96030691586710182</v>
      </c>
    </row>
    <row r="52" spans="1:16" x14ac:dyDescent="0.3">
      <c r="A52" s="41" t="s">
        <v>236</v>
      </c>
      <c r="B52" s="66">
        <v>7.3297089618067662E-2</v>
      </c>
      <c r="C52" s="66">
        <v>9.1098644772675348E-4</v>
      </c>
      <c r="D52" s="66">
        <v>1.5008072719865943E-3</v>
      </c>
      <c r="E52" s="66">
        <v>1.2385867800314289E-5</v>
      </c>
      <c r="F52" s="60">
        <v>0.2827958222184444</v>
      </c>
      <c r="G52" s="67">
        <v>1.207359599853334E-5</v>
      </c>
      <c r="H52" s="19">
        <v>304.7</v>
      </c>
      <c r="I52" s="61">
        <v>0.28278726937006904</v>
      </c>
      <c r="J52" s="43">
        <v>7.2357762195784936</v>
      </c>
      <c r="K52" s="43">
        <v>0.42257585994866681</v>
      </c>
      <c r="L52" s="43">
        <v>0.65595041339546978</v>
      </c>
      <c r="M52" s="43">
        <v>1.7328374667045399E-2</v>
      </c>
      <c r="N52" s="43">
        <v>0.86294308462623359</v>
      </c>
      <c r="O52" s="43">
        <v>1.8018086295042052E-2</v>
      </c>
      <c r="P52" s="43">
        <f t="shared" si="0"/>
        <v>-0.96091647729201579</v>
      </c>
    </row>
    <row r="53" spans="1:16" x14ac:dyDescent="0.3">
      <c r="A53" s="41"/>
      <c r="B53" s="66"/>
      <c r="C53" s="66"/>
      <c r="D53" s="66"/>
      <c r="E53" s="66"/>
      <c r="F53" s="60"/>
      <c r="G53" s="67"/>
      <c r="H53" s="19"/>
      <c r="I53" s="61"/>
      <c r="J53" s="43"/>
      <c r="K53" s="43"/>
      <c r="L53" s="43"/>
      <c r="M53" s="43"/>
      <c r="N53" s="43"/>
      <c r="O53" s="43"/>
      <c r="P53" s="43"/>
    </row>
    <row r="54" spans="1:16" x14ac:dyDescent="0.3">
      <c r="A54" s="41" t="s">
        <v>237</v>
      </c>
      <c r="B54" s="66">
        <v>0.12167584902998078</v>
      </c>
      <c r="C54" s="66">
        <v>1.25661541487662E-3</v>
      </c>
      <c r="D54" s="66">
        <v>2.2856623180959848E-3</v>
      </c>
      <c r="E54" s="66">
        <v>1.018447130615234E-5</v>
      </c>
      <c r="F54" s="67">
        <v>0.28285906820340173</v>
      </c>
      <c r="G54" s="67">
        <v>1.2458834542986805E-5</v>
      </c>
      <c r="H54" s="34">
        <v>314.60000000000002</v>
      </c>
      <c r="I54" s="61">
        <v>0.28284561814061487</v>
      </c>
      <c r="J54" s="43">
        <v>9.5190016663182497</v>
      </c>
      <c r="K54" s="43">
        <v>0.43605920900453815</v>
      </c>
      <c r="L54" s="43">
        <v>0.57730119298197846</v>
      </c>
      <c r="M54" s="43">
        <v>1.8296538089048631E-2</v>
      </c>
      <c r="N54" s="43">
        <v>0.72414914565410315</v>
      </c>
      <c r="O54" s="43">
        <v>1.8901603491009267E-2</v>
      </c>
      <c r="P54" s="43">
        <f t="shared" si="0"/>
        <v>-0.9404775437995837</v>
      </c>
    </row>
    <row r="55" spans="1:16" x14ac:dyDescent="0.3">
      <c r="A55" s="41" t="s">
        <v>238</v>
      </c>
      <c r="B55" s="66">
        <v>6.329985039125334E-2</v>
      </c>
      <c r="C55" s="66">
        <v>7.8444586024462633E-4</v>
      </c>
      <c r="D55" s="66">
        <v>1.1199192043838215E-3</v>
      </c>
      <c r="E55" s="66">
        <v>8.5185492669157252E-6</v>
      </c>
      <c r="F55" s="67">
        <v>0.28271415100357256</v>
      </c>
      <c r="G55" s="67">
        <v>8.5193462513822593E-6</v>
      </c>
      <c r="H55" s="34">
        <v>314.89999999999998</v>
      </c>
      <c r="I55" s="61">
        <v>0.2827037390230609</v>
      </c>
      <c r="J55" s="43">
        <v>4.6397337276626871</v>
      </c>
      <c r="K55" s="43">
        <v>0.29817711879837899</v>
      </c>
      <c r="L55" s="43">
        <v>0.76521607733473274</v>
      </c>
      <c r="M55" s="43">
        <v>1.2078242229167535E-2</v>
      </c>
      <c r="N55" s="43">
        <v>0.93038752355396737</v>
      </c>
      <c r="O55" s="43">
        <v>1.2887749987605616E-2</v>
      </c>
      <c r="P55" s="43">
        <f t="shared" si="0"/>
        <v>-0.970835437385838</v>
      </c>
    </row>
    <row r="56" spans="1:16" x14ac:dyDescent="0.3">
      <c r="A56" s="41" t="s">
        <v>239</v>
      </c>
      <c r="B56" s="66">
        <v>0.13306161763601032</v>
      </c>
      <c r="C56" s="66">
        <v>1.5872135699579132E-3</v>
      </c>
      <c r="D56" s="66">
        <v>2.2658973375574414E-3</v>
      </c>
      <c r="E56" s="66">
        <v>2.1309400943366739E-5</v>
      </c>
      <c r="F56" s="67">
        <v>0.28271496511428046</v>
      </c>
      <c r="G56" s="67">
        <v>1.2474568824129707E-5</v>
      </c>
      <c r="H56" s="34">
        <v>318.8</v>
      </c>
      <c r="I56" s="61">
        <v>0.28270161860690463</v>
      </c>
      <c r="J56" s="43">
        <v>4.5098054857062309</v>
      </c>
      <c r="K56" s="43">
        <v>0.43660990884453965</v>
      </c>
      <c r="L56" s="43">
        <v>0.78811640880525391</v>
      </c>
      <c r="M56" s="43">
        <v>1.8237787464810973E-2</v>
      </c>
      <c r="N56" s="43">
        <v>1.0504180412196802</v>
      </c>
      <c r="O56" s="43">
        <v>1.9068708912644866E-2</v>
      </c>
      <c r="P56" s="43">
        <f t="shared" si="0"/>
        <v>-0.94099225683444165</v>
      </c>
    </row>
    <row r="57" spans="1:16" x14ac:dyDescent="0.3">
      <c r="A57" s="41" t="s">
        <v>240</v>
      </c>
      <c r="B57" s="66">
        <v>9.3210687287209021E-2</v>
      </c>
      <c r="C57" s="66">
        <v>6.4704342583362284E-4</v>
      </c>
      <c r="D57" s="66">
        <v>1.5510910931813707E-3</v>
      </c>
      <c r="E57" s="66">
        <v>1.0614002516784775E-5</v>
      </c>
      <c r="F57" s="67">
        <v>0.28263424411921817</v>
      </c>
      <c r="G57" s="67">
        <v>1.2363286654449321E-5</v>
      </c>
      <c r="H57" s="34">
        <v>315</v>
      </c>
      <c r="I57" s="61">
        <v>0.28262249564153086</v>
      </c>
      <c r="J57" s="43">
        <v>1.7241625643071856</v>
      </c>
      <c r="K57" s="43">
        <v>0.43271503290572622</v>
      </c>
      <c r="L57" s="43">
        <v>0.88859020228603203</v>
      </c>
      <c r="M57" s="43">
        <v>1.7691375608666182E-2</v>
      </c>
      <c r="N57" s="43">
        <v>1.1727702168520155</v>
      </c>
      <c r="O57" s="43">
        <v>1.8630147735641801E-2</v>
      </c>
      <c r="P57" s="43">
        <f t="shared" si="0"/>
        <v>-0.95960700278173516</v>
      </c>
    </row>
    <row r="58" spans="1:16" x14ac:dyDescent="0.3">
      <c r="A58" s="41" t="s">
        <v>241</v>
      </c>
      <c r="B58" s="66">
        <v>7.4155081828422856E-2</v>
      </c>
      <c r="C58" s="66">
        <v>8.7458137907511628E-4</v>
      </c>
      <c r="D58" s="66">
        <v>1.2491809230702978E-3</v>
      </c>
      <c r="E58" s="66">
        <v>9.6640887339745809E-6</v>
      </c>
      <c r="F58" s="67">
        <v>0.28261973220797548</v>
      </c>
      <c r="G58" s="67">
        <v>1.0313735113967624E-5</v>
      </c>
      <c r="H58" s="34">
        <v>312.89999999999998</v>
      </c>
      <c r="I58" s="61">
        <v>0.28261228292955082</v>
      </c>
      <c r="J58" s="43">
        <v>1.229007692276074</v>
      </c>
      <c r="K58" s="43">
        <v>0.36098072898886679</v>
      </c>
      <c r="L58" s="43">
        <v>0.90202741425859678</v>
      </c>
      <c r="M58" s="43">
        <v>1.4635360288816956E-2</v>
      </c>
      <c r="N58" s="43">
        <v>1.2495290177722977</v>
      </c>
      <c r="O58" s="43">
        <v>1.558995926221644E-2</v>
      </c>
      <c r="P58" s="43">
        <f t="shared" si="0"/>
        <v>-0.96746924679504431</v>
      </c>
    </row>
    <row r="59" spans="1:16" x14ac:dyDescent="0.3">
      <c r="A59" s="41" t="s">
        <v>242</v>
      </c>
      <c r="B59" s="66">
        <v>7.8621343150873824E-2</v>
      </c>
      <c r="C59" s="66">
        <v>9.1953715446284876E-4</v>
      </c>
      <c r="D59" s="66">
        <v>1.3406540063147709E-3</v>
      </c>
      <c r="E59" s="66">
        <v>1.6607278857816885E-5</v>
      </c>
      <c r="F59" s="67">
        <v>0.2826498417462554</v>
      </c>
      <c r="G59" s="67">
        <v>1.3210281218887518E-5</v>
      </c>
      <c r="H59" s="34">
        <v>315.10000000000002</v>
      </c>
      <c r="I59" s="61">
        <v>0.28263796543922465</v>
      </c>
      <c r="J59" s="43">
        <v>2.3221358572222961</v>
      </c>
      <c r="K59" s="43">
        <v>0.46235984266106306</v>
      </c>
      <c r="L59" s="43">
        <v>0.86138261488069146</v>
      </c>
      <c r="M59" s="43">
        <v>1.880539534041048E-2</v>
      </c>
      <c r="N59" s="43">
        <v>1.0945309490639179</v>
      </c>
      <c r="O59" s="43">
        <v>1.9714586154713856E-2</v>
      </c>
      <c r="P59" s="43">
        <f t="shared" si="0"/>
        <v>-0.96508713525221945</v>
      </c>
    </row>
    <row r="60" spans="1:16" x14ac:dyDescent="0.3">
      <c r="A60" s="41" t="s">
        <v>243</v>
      </c>
      <c r="B60" s="66">
        <v>6.2732244340947346E-2</v>
      </c>
      <c r="C60" s="66">
        <v>5.5421942760480779E-4</v>
      </c>
      <c r="D60" s="66">
        <v>1.1464515798962098E-3</v>
      </c>
      <c r="E60" s="66">
        <v>3.7835585188020366E-6</v>
      </c>
      <c r="F60" s="67">
        <v>0.28282402508266818</v>
      </c>
      <c r="G60" s="67">
        <v>1.0497806980412602E-5</v>
      </c>
      <c r="H60" s="34">
        <v>317.10000000000002</v>
      </c>
      <c r="I60" s="61">
        <v>0.28281727014388847</v>
      </c>
      <c r="J60" s="43">
        <v>8.5693572097467197</v>
      </c>
      <c r="K60" s="43">
        <v>0.36742324431444101</v>
      </c>
      <c r="L60" s="43">
        <v>0.60962999780229155</v>
      </c>
      <c r="M60" s="43">
        <v>1.493667237327434E-2</v>
      </c>
      <c r="N60" s="43">
        <v>0.78831895629789495</v>
      </c>
      <c r="O60" s="43">
        <v>1.5577887626966913E-2</v>
      </c>
      <c r="P60" s="43">
        <f t="shared" si="0"/>
        <v>-0.97014449010686954</v>
      </c>
    </row>
    <row r="61" spans="1:16" x14ac:dyDescent="0.3">
      <c r="A61" s="41" t="s">
        <v>244</v>
      </c>
      <c r="B61" s="66">
        <v>9.4453212577090453E-2</v>
      </c>
      <c r="C61" s="66">
        <v>5.8727439620368622E-3</v>
      </c>
      <c r="D61" s="66">
        <v>2.0487694424230346E-3</v>
      </c>
      <c r="E61" s="66">
        <v>1.2985613796445689E-4</v>
      </c>
      <c r="F61" s="67">
        <v>0.2825782601273169</v>
      </c>
      <c r="G61" s="67">
        <v>1.2082311193508408E-5</v>
      </c>
      <c r="H61" s="34">
        <v>316.7</v>
      </c>
      <c r="I61" s="61">
        <v>0.28256366968547331</v>
      </c>
      <c r="J61" s="43">
        <v>-0.32565071289569758</v>
      </c>
      <c r="K61" s="43">
        <v>0.42288089177279425</v>
      </c>
      <c r="L61" s="43">
        <v>0.98179549696393142</v>
      </c>
      <c r="M61" s="43">
        <v>1.7495609043032379E-2</v>
      </c>
      <c r="N61" s="43">
        <v>1.3205448903638251</v>
      </c>
      <c r="O61" s="43">
        <v>1.8534307473828789E-2</v>
      </c>
      <c r="P61" s="43">
        <f t="shared" si="0"/>
        <v>-0.94664662910356678</v>
      </c>
    </row>
    <row r="62" spans="1:16" x14ac:dyDescent="0.3">
      <c r="A62" s="41" t="s">
        <v>245</v>
      </c>
      <c r="B62" s="66">
        <v>4.0303084035418726E-2</v>
      </c>
      <c r="C62" s="66">
        <v>1.287923073940054E-3</v>
      </c>
      <c r="D62" s="66">
        <v>6.8576601515363874E-4</v>
      </c>
      <c r="E62" s="66">
        <v>2.007221788686827E-5</v>
      </c>
      <c r="F62" s="67">
        <v>0.28279249085617431</v>
      </c>
      <c r="G62" s="67">
        <v>1.0138117809070552E-5</v>
      </c>
      <c r="H62" s="34">
        <v>315.60000000000002</v>
      </c>
      <c r="I62" s="61">
        <v>0.28278847731100054</v>
      </c>
      <c r="J62" s="43">
        <v>7.5176944088939379</v>
      </c>
      <c r="K62" s="43">
        <v>0.35483412331746927</v>
      </c>
      <c r="L62" s="43">
        <v>0.64653891385696349</v>
      </c>
      <c r="M62" s="43">
        <v>1.4238978641331945E-2</v>
      </c>
      <c r="N62" s="43">
        <v>0.85500746604401101</v>
      </c>
      <c r="O62" s="43">
        <v>1.4920100115981426E-2</v>
      </c>
      <c r="P62" s="43">
        <f t="shared" si="0"/>
        <v>-0.98214151002204064</v>
      </c>
    </row>
    <row r="63" spans="1:16" x14ac:dyDescent="0.3">
      <c r="A63" s="41" t="s">
        <v>96</v>
      </c>
      <c r="B63" s="66">
        <v>9.7499987640405822E-2</v>
      </c>
      <c r="C63" s="66">
        <v>1.5700457886019036E-3</v>
      </c>
      <c r="D63" s="66">
        <v>1.8707344874640444E-3</v>
      </c>
      <c r="E63" s="66">
        <v>2.5975849278244967E-5</v>
      </c>
      <c r="F63" s="67">
        <v>0.28255188479486454</v>
      </c>
      <c r="G63" s="67">
        <v>1.130922002750647E-5</v>
      </c>
      <c r="H63" s="34">
        <v>314.2</v>
      </c>
      <c r="I63" s="61">
        <v>0.2825361432173838</v>
      </c>
      <c r="J63" s="43">
        <v>-1.2737098906034916</v>
      </c>
      <c r="K63" s="43">
        <v>0.39582270096272637</v>
      </c>
      <c r="L63" s="43">
        <v>1.0150561471785162</v>
      </c>
      <c r="M63" s="43">
        <v>1.6286410551757502E-2</v>
      </c>
      <c r="N63" s="43">
        <v>1.339498128871814</v>
      </c>
      <c r="O63" s="43">
        <v>1.7361272988712585E-2</v>
      </c>
      <c r="P63" s="43">
        <f t="shared" si="0"/>
        <v>-0.95128295605562385</v>
      </c>
    </row>
    <row r="64" spans="1:16" x14ac:dyDescent="0.3">
      <c r="A64" s="41" t="s">
        <v>97</v>
      </c>
      <c r="B64" s="66">
        <v>1.8915714583222405E-2</v>
      </c>
      <c r="C64" s="66">
        <v>3.9825084723073804E-4</v>
      </c>
      <c r="D64" s="66">
        <v>3.4881613894974874E-4</v>
      </c>
      <c r="E64" s="66">
        <v>6.2068636098912229E-6</v>
      </c>
      <c r="F64" s="67">
        <v>0.28262363886689412</v>
      </c>
      <c r="G64" s="67">
        <v>1.060225568460017E-5</v>
      </c>
      <c r="H64" s="34">
        <v>313.8</v>
      </c>
      <c r="I64" s="61">
        <v>0.28262158297381029</v>
      </c>
      <c r="J64" s="43">
        <v>1.5733696845288137</v>
      </c>
      <c r="K64" s="43">
        <v>0.37107894896100591</v>
      </c>
      <c r="L64" s="43">
        <v>0.87544245593303927</v>
      </c>
      <c r="M64" s="43">
        <v>1.4696063502219747E-2</v>
      </c>
      <c r="N64" s="43">
        <v>1.2308860009420992</v>
      </c>
      <c r="O64" s="43">
        <v>1.5622151834227225E-2</v>
      </c>
      <c r="P64" s="43">
        <f t="shared" si="0"/>
        <v>-0.99091624638151699</v>
      </c>
    </row>
    <row r="65" spans="1:16" x14ac:dyDescent="0.3">
      <c r="A65" s="41" t="s">
        <v>98</v>
      </c>
      <c r="B65" s="66">
        <v>8.6566182928109969E-2</v>
      </c>
      <c r="C65" s="66">
        <v>1.8372504846973577E-3</v>
      </c>
      <c r="D65" s="66">
        <v>1.5816048198125689E-3</v>
      </c>
      <c r="E65" s="66">
        <v>3.7965075053997807E-5</v>
      </c>
      <c r="F65" s="67">
        <v>0.28256857115181627</v>
      </c>
      <c r="G65" s="67">
        <v>9.7270785060381607E-6</v>
      </c>
      <c r="H65" s="34">
        <v>314.60000000000002</v>
      </c>
      <c r="I65" s="61">
        <v>0.28255752152853253</v>
      </c>
      <c r="J65" s="43">
        <v>-0.61467415346627696</v>
      </c>
      <c r="K65" s="43">
        <v>0.34044774771133557</v>
      </c>
      <c r="L65" s="43">
        <v>0.98330568792342354</v>
      </c>
      <c r="M65" s="43">
        <v>1.3906506252276851E-2</v>
      </c>
      <c r="N65" s="43">
        <v>1.3388739460362977</v>
      </c>
      <c r="O65" s="43">
        <v>1.4948566605561382E-2</v>
      </c>
      <c r="P65" s="43">
        <f t="shared" si="0"/>
        <v>-0.95881237448404766</v>
      </c>
    </row>
  </sheetData>
  <mergeCells count="1">
    <mergeCell ref="A1:P1"/>
  </mergeCells>
  <phoneticPr fontId="3" type="noConversion"/>
  <conditionalFormatting sqref="I4:I18">
    <cfRule type="top10" dxfId="14" priority="3" bottom="1" rank="10"/>
    <cfRule type="top10" dxfId="13" priority="6" rank="10"/>
    <cfRule type="top10" dxfId="12" priority="9" percent="1" bottom="1" rank="1"/>
    <cfRule type="top10" dxfId="11" priority="10" rank="1"/>
    <cfRule type="top10" priority="11" rank="1"/>
  </conditionalFormatting>
  <conditionalFormatting sqref="I19:I37">
    <cfRule type="top10" dxfId="10" priority="1" bottom="1" rank="10"/>
    <cfRule type="top10" dxfId="9" priority="2" rank="10"/>
    <cfRule type="top10" dxfId="8" priority="7" rank="1"/>
    <cfRule type="top10" dxfId="7" priority="8" percent="1" bottom="1" rank="1"/>
  </conditionalFormatting>
  <conditionalFormatting sqref="I10">
    <cfRule type="top10" dxfId="6" priority="5" rank="10"/>
  </conditionalFormatting>
  <conditionalFormatting sqref="I14">
    <cfRule type="top10" dxfId="5" priority="4" rank="10"/>
  </conditionalFormatting>
  <conditionalFormatting sqref="J10">
    <cfRule type="top10" dxfId="4" priority="12" rank="10"/>
  </conditionalFormatting>
  <conditionalFormatting sqref="J4:J18">
    <cfRule type="top10" dxfId="3" priority="13" bottom="1" rank="10"/>
  </conditionalFormatting>
  <conditionalFormatting sqref="J19:J37">
    <cfRule type="top10" dxfId="2" priority="14" bottom="1" rank="10"/>
  </conditionalFormatting>
  <conditionalFormatting sqref="J4:J43">
    <cfRule type="top10" dxfId="1" priority="15" bottom="1" rank="2"/>
    <cfRule type="top10" dxfId="0" priority="16" rank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8A660-50A8-4B28-89B8-40F346FA824B}">
  <dimension ref="A1:S17"/>
  <sheetViews>
    <sheetView workbookViewId="0">
      <selection activeCell="J25" sqref="J25"/>
    </sheetView>
  </sheetViews>
  <sheetFormatPr defaultRowHeight="14" x14ac:dyDescent="0.3"/>
  <sheetData>
    <row r="1" spans="1:19" x14ac:dyDescent="0.3">
      <c r="A1" s="68" t="s">
        <v>246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x14ac:dyDescent="0.3">
      <c r="A2" s="69" t="s">
        <v>247</v>
      </c>
      <c r="B2" s="69" t="s">
        <v>248</v>
      </c>
      <c r="C2" s="70" t="s">
        <v>249</v>
      </c>
      <c r="D2" s="69" t="s">
        <v>250</v>
      </c>
      <c r="E2" s="69" t="s">
        <v>251</v>
      </c>
      <c r="F2" s="71" t="s">
        <v>252</v>
      </c>
      <c r="G2" s="71" t="s">
        <v>253</v>
      </c>
      <c r="H2" s="72" t="s">
        <v>254</v>
      </c>
      <c r="I2" s="69" t="s">
        <v>255</v>
      </c>
      <c r="J2" s="69" t="s">
        <v>256</v>
      </c>
      <c r="K2" s="71" t="s">
        <v>257</v>
      </c>
      <c r="L2" s="71" t="s">
        <v>258</v>
      </c>
      <c r="M2" s="72" t="s">
        <v>254</v>
      </c>
      <c r="N2" s="69" t="s">
        <v>259</v>
      </c>
      <c r="O2" s="69" t="s">
        <v>260</v>
      </c>
      <c r="P2" s="69" t="s">
        <v>261</v>
      </c>
      <c r="Q2" s="69" t="s">
        <v>262</v>
      </c>
      <c r="R2" s="69" t="s">
        <v>263</v>
      </c>
      <c r="S2" s="69" t="s">
        <v>264</v>
      </c>
    </row>
    <row r="3" spans="1:19" x14ac:dyDescent="0.3">
      <c r="A3" s="73" t="s">
        <v>100</v>
      </c>
      <c r="B3" s="73" t="s">
        <v>265</v>
      </c>
      <c r="C3" s="73">
        <v>352.7</v>
      </c>
      <c r="D3" s="73">
        <v>88.2</v>
      </c>
      <c r="E3" s="73">
        <v>356</v>
      </c>
      <c r="F3" s="74">
        <v>0.71739181380337369</v>
      </c>
      <c r="G3" s="75">
        <v>0.71152409999999999</v>
      </c>
      <c r="H3" s="75">
        <v>2.7999999999999999E-6</v>
      </c>
      <c r="I3" s="73">
        <v>2.78</v>
      </c>
      <c r="J3" s="73">
        <v>14.2</v>
      </c>
      <c r="K3" s="76">
        <v>0.11915433259620631</v>
      </c>
      <c r="L3" s="77">
        <v>0.51233410000000001</v>
      </c>
      <c r="M3" s="77">
        <v>2.57E-6</v>
      </c>
      <c r="N3" s="78">
        <v>0.51205909068478483</v>
      </c>
      <c r="O3" s="78">
        <v>0.70792419312538835</v>
      </c>
      <c r="P3" s="79">
        <v>-2.43904280609053</v>
      </c>
      <c r="Q3" s="80">
        <v>1316.6370418526176</v>
      </c>
      <c r="R3" s="80">
        <v>1415.0237901046876</v>
      </c>
      <c r="S3" s="74">
        <v>-0.39423318456427914</v>
      </c>
    </row>
    <row r="4" spans="1:19" x14ac:dyDescent="0.3">
      <c r="A4" s="73" t="s">
        <v>102</v>
      </c>
      <c r="B4" s="73" t="s">
        <v>265</v>
      </c>
      <c r="C4" s="73">
        <v>352.7</v>
      </c>
      <c r="D4" s="73">
        <v>87.2</v>
      </c>
      <c r="E4" s="73">
        <v>406</v>
      </c>
      <c r="F4" s="74">
        <v>0.62191106068442992</v>
      </c>
      <c r="G4" s="75">
        <v>0.71152400000000005</v>
      </c>
      <c r="H4" s="75">
        <v>3.3000000000000002E-6</v>
      </c>
      <c r="I4" s="73">
        <v>2.87</v>
      </c>
      <c r="J4" s="73">
        <v>15.5</v>
      </c>
      <c r="K4" s="76">
        <v>0.11269472431250391</v>
      </c>
      <c r="L4" s="77">
        <v>0.51234259999999998</v>
      </c>
      <c r="M4" s="77">
        <v>3.4699999999999998E-6</v>
      </c>
      <c r="N4" s="78">
        <v>0.51208249952118168</v>
      </c>
      <c r="O4" s="78">
        <v>0.70840322016995794</v>
      </c>
      <c r="P4" s="79">
        <v>-1.9820032318063063</v>
      </c>
      <c r="Q4" s="80">
        <v>1219.81584538774</v>
      </c>
      <c r="R4" s="80">
        <v>1379.1252289997185</v>
      </c>
      <c r="S4" s="74">
        <v>-0.42707308432890745</v>
      </c>
    </row>
    <row r="5" spans="1:19" x14ac:dyDescent="0.3">
      <c r="A5" s="73" t="s">
        <v>105</v>
      </c>
      <c r="B5" s="73" t="s">
        <v>265</v>
      </c>
      <c r="C5" s="73">
        <v>352.4</v>
      </c>
      <c r="D5" s="73">
        <v>111</v>
      </c>
      <c r="E5" s="73">
        <v>336</v>
      </c>
      <c r="F5" s="74">
        <v>0.95658051621902696</v>
      </c>
      <c r="G5" s="75">
        <v>0.71223760000000003</v>
      </c>
      <c r="H5" s="75">
        <v>3.1E-6</v>
      </c>
      <c r="I5" s="73">
        <v>3.15</v>
      </c>
      <c r="J5" s="73">
        <v>15.6</v>
      </c>
      <c r="K5" s="76">
        <v>0.12289645123197539</v>
      </c>
      <c r="L5" s="77">
        <v>0.51233629999999997</v>
      </c>
      <c r="M5" s="77">
        <v>5.0900000000000004E-6</v>
      </c>
      <c r="N5" s="78">
        <v>0.51205273439969523</v>
      </c>
      <c r="O5" s="78">
        <v>0.70743879778913799</v>
      </c>
      <c r="P5" s="79">
        <v>-2.5656611793378747</v>
      </c>
      <c r="Q5" s="80">
        <v>1367.0942083868488</v>
      </c>
      <c r="R5" s="80">
        <v>1424.888598534297</v>
      </c>
      <c r="S5" s="74">
        <v>-0.37520868717856948</v>
      </c>
    </row>
    <row r="6" spans="1:19" x14ac:dyDescent="0.3">
      <c r="A6" s="73" t="s">
        <v>107</v>
      </c>
      <c r="B6" s="73" t="s">
        <v>265</v>
      </c>
      <c r="C6" s="73">
        <v>352.4</v>
      </c>
      <c r="D6" s="73">
        <v>94.8</v>
      </c>
      <c r="E6" s="73">
        <v>463</v>
      </c>
      <c r="F6" s="74">
        <v>0.59287778232485788</v>
      </c>
      <c r="G6" s="75">
        <v>0.71079139999999996</v>
      </c>
      <c r="H6" s="75">
        <v>3.8E-6</v>
      </c>
      <c r="I6" s="73">
        <v>3.36</v>
      </c>
      <c r="J6" s="73">
        <v>16.399999999999999</v>
      </c>
      <c r="K6" s="76">
        <v>0.12469493588415065</v>
      </c>
      <c r="L6" s="77">
        <v>0.51234740000000001</v>
      </c>
      <c r="M6" s="77">
        <v>1.84E-6</v>
      </c>
      <c r="N6" s="78">
        <v>0.51205968465920293</v>
      </c>
      <c r="O6" s="78">
        <v>0.70781715667771583</v>
      </c>
      <c r="P6" s="79">
        <v>-2.4299627279911196</v>
      </c>
      <c r="Q6" s="80">
        <v>1375.7150804805599</v>
      </c>
      <c r="R6" s="80">
        <v>1414.2316131306056</v>
      </c>
      <c r="S6" s="74">
        <v>-0.36606539967386553</v>
      </c>
    </row>
    <row r="7" spans="1:19" x14ac:dyDescent="0.3">
      <c r="A7" s="73" t="s">
        <v>110</v>
      </c>
      <c r="B7" s="73" t="s">
        <v>265</v>
      </c>
      <c r="C7" s="73">
        <v>352.4</v>
      </c>
      <c r="D7" s="73">
        <v>93.7</v>
      </c>
      <c r="E7" s="73">
        <v>440</v>
      </c>
      <c r="F7" s="74">
        <v>0.61663013325607841</v>
      </c>
      <c r="G7" s="75">
        <v>0.71083209999999997</v>
      </c>
      <c r="H7" s="75">
        <v>2.5000000000000002E-6</v>
      </c>
      <c r="I7" s="73">
        <v>2.9</v>
      </c>
      <c r="J7" s="73">
        <v>15</v>
      </c>
      <c r="K7" s="76">
        <v>0.1176684752113136</v>
      </c>
      <c r="L7" s="77">
        <v>0.51233059999999997</v>
      </c>
      <c r="M7" s="77">
        <v>2.1100000000000001E-6</v>
      </c>
      <c r="N7" s="78">
        <v>0.51206357080471054</v>
      </c>
      <c r="O7" s="78">
        <v>0.70778973845606286</v>
      </c>
      <c r="P7" s="79">
        <v>-2.3641560514542359</v>
      </c>
      <c r="Q7" s="80">
        <v>1301.8462411030946</v>
      </c>
      <c r="R7" s="80">
        <v>1415.1517476268114</v>
      </c>
      <c r="S7" s="74">
        <v>-0.40178711127954447</v>
      </c>
    </row>
    <row r="8" spans="1:19" x14ac:dyDescent="0.3">
      <c r="A8" s="73" t="s">
        <v>112</v>
      </c>
      <c r="B8" s="73" t="s">
        <v>265</v>
      </c>
      <c r="C8" s="73">
        <v>352.4</v>
      </c>
      <c r="D8" s="73">
        <v>88.3</v>
      </c>
      <c r="E8" s="73">
        <v>392</v>
      </c>
      <c r="F8" s="74">
        <v>0.65224756434084996</v>
      </c>
      <c r="G8" s="75">
        <v>0.71085050000000005</v>
      </c>
      <c r="H8" s="75">
        <v>2.6000000000000001E-6</v>
      </c>
      <c r="I8" s="73">
        <v>3.13</v>
      </c>
      <c r="J8" s="73">
        <v>15.5</v>
      </c>
      <c r="K8" s="76">
        <v>0.1229040024732185</v>
      </c>
      <c r="L8" s="77">
        <v>0.51236409999999999</v>
      </c>
      <c r="M8" s="77">
        <v>1.8500000000000001E-6</v>
      </c>
      <c r="N8" s="78">
        <v>0.51208518963918037</v>
      </c>
      <c r="O8" s="78">
        <v>0.70763240733819821</v>
      </c>
      <c r="P8" s="79">
        <v>-1.9420654230184464</v>
      </c>
      <c r="Q8" s="80">
        <v>1320.6982394101169</v>
      </c>
      <c r="R8" s="80">
        <v>1381.998564755969</v>
      </c>
      <c r="S8" s="74">
        <v>-0.37517029754337317</v>
      </c>
    </row>
    <row r="9" spans="1:19" x14ac:dyDescent="0.3">
      <c r="A9" s="73" t="s">
        <v>115</v>
      </c>
      <c r="B9" s="73" t="s">
        <v>17</v>
      </c>
      <c r="C9" s="73">
        <v>351.7</v>
      </c>
      <c r="D9" s="73">
        <v>86.5</v>
      </c>
      <c r="E9" s="73">
        <v>369</v>
      </c>
      <c r="F9" s="74">
        <v>0.67877770754632194</v>
      </c>
      <c r="G9" s="75">
        <v>0.71083879999999999</v>
      </c>
      <c r="H9" s="75">
        <v>3.1999999999999999E-6</v>
      </c>
      <c r="I9" s="73">
        <v>5.79</v>
      </c>
      <c r="J9" s="73">
        <v>27.1</v>
      </c>
      <c r="K9" s="76">
        <v>0.13003571792979493</v>
      </c>
      <c r="L9" s="77">
        <v>0.51240549999999996</v>
      </c>
      <c r="M9" s="77">
        <v>2.9799999999999998E-6</v>
      </c>
      <c r="N9" s="78">
        <v>0.51209301601164448</v>
      </c>
      <c r="O9" s="78">
        <v>0.7072921844655774</v>
      </c>
      <c r="P9" s="81">
        <v>-1.8396004638643326</v>
      </c>
      <c r="Q9" s="80">
        <v>1357.8647136556324</v>
      </c>
      <c r="R9" s="80">
        <v>1345.7894201906315</v>
      </c>
      <c r="S9" s="74">
        <v>-0.33891348281751443</v>
      </c>
    </row>
    <row r="10" spans="1:19" x14ac:dyDescent="0.3">
      <c r="A10" s="73" t="s">
        <v>117</v>
      </c>
      <c r="B10" s="73" t="s">
        <v>266</v>
      </c>
      <c r="C10" s="73">
        <v>351.7</v>
      </c>
      <c r="D10" s="73">
        <v>102</v>
      </c>
      <c r="E10" s="73">
        <v>259</v>
      </c>
      <c r="F10" s="74">
        <v>1.1403501844188837</v>
      </c>
      <c r="G10" s="75">
        <v>0.71300759999999996</v>
      </c>
      <c r="H10" s="75">
        <v>2.6000000000000001E-6</v>
      </c>
      <c r="I10" s="73">
        <v>5.71</v>
      </c>
      <c r="J10" s="73">
        <v>27.9</v>
      </c>
      <c r="K10" s="76">
        <v>0.12456191943948842</v>
      </c>
      <c r="L10" s="77">
        <v>0.51240889999999994</v>
      </c>
      <c r="M10" s="77">
        <v>2.5299999999999999E-6</v>
      </c>
      <c r="N10" s="78">
        <v>0.5121095698928313</v>
      </c>
      <c r="O10" s="78">
        <v>0.70704926690541214</v>
      </c>
      <c r="P10" s="81">
        <v>-1.5164006658474616</v>
      </c>
      <c r="Q10" s="80">
        <v>1268.8436981432117</v>
      </c>
      <c r="R10" s="80">
        <v>1320.3926329501535</v>
      </c>
      <c r="S10" s="74">
        <v>-0.3667416398602521</v>
      </c>
    </row>
    <row r="11" spans="1:19" x14ac:dyDescent="0.3">
      <c r="A11" s="73" t="s">
        <v>120</v>
      </c>
      <c r="B11" s="73" t="s">
        <v>138</v>
      </c>
      <c r="C11" s="73">
        <v>315.2</v>
      </c>
      <c r="D11" s="73">
        <v>91.2</v>
      </c>
      <c r="E11" s="73">
        <v>694</v>
      </c>
      <c r="F11" s="74">
        <v>0.38051624055096306</v>
      </c>
      <c r="G11" s="77">
        <v>0.70591029999999999</v>
      </c>
      <c r="H11" s="77">
        <v>7.7100000000000007E-6</v>
      </c>
      <c r="I11" s="73">
        <v>3.01</v>
      </c>
      <c r="J11" s="73">
        <v>15.2</v>
      </c>
      <c r="K11" s="76">
        <v>0.12052476533100742</v>
      </c>
      <c r="L11" s="77">
        <v>0.51262600000000003</v>
      </c>
      <c r="M11" s="77">
        <v>4.78E-6</v>
      </c>
      <c r="N11" s="78">
        <v>0.51237745100094889</v>
      </c>
      <c r="O11" s="78">
        <v>0.70420443854106285</v>
      </c>
      <c r="P11" s="79">
        <v>2.8325105450721644</v>
      </c>
      <c r="Q11" s="80">
        <v>859.34053422454144</v>
      </c>
      <c r="R11" s="80">
        <v>970.6873131613404</v>
      </c>
      <c r="S11" s="74">
        <v>-0.38726606339091296</v>
      </c>
    </row>
    <row r="12" spans="1:19" x14ac:dyDescent="0.3">
      <c r="A12" s="73" t="s">
        <v>123</v>
      </c>
      <c r="B12" s="73" t="s">
        <v>138</v>
      </c>
      <c r="C12" s="73">
        <v>315.2</v>
      </c>
      <c r="D12" s="73">
        <v>107</v>
      </c>
      <c r="E12" s="73">
        <v>475</v>
      </c>
      <c r="F12" s="74">
        <v>0.65227089083179635</v>
      </c>
      <c r="G12" s="77">
        <v>0.70754490000000003</v>
      </c>
      <c r="H12" s="77">
        <v>3.6600000000000001E-6</v>
      </c>
      <c r="I12" s="73">
        <v>2.8</v>
      </c>
      <c r="J12" s="73">
        <v>14.9</v>
      </c>
      <c r="K12" s="76">
        <v>0.114373431124165</v>
      </c>
      <c r="L12" s="77">
        <v>0.51262439999999998</v>
      </c>
      <c r="M12" s="77">
        <v>6.4500000000000001E-6</v>
      </c>
      <c r="N12" s="78">
        <v>0.51238853642668469</v>
      </c>
      <c r="O12" s="78">
        <v>0.70462075733569351</v>
      </c>
      <c r="P12" s="79">
        <v>3.0489245514386809</v>
      </c>
      <c r="Q12" s="80">
        <v>808.60921728657297</v>
      </c>
      <c r="R12" s="80">
        <v>953.6388645261851</v>
      </c>
      <c r="S12" s="74">
        <v>-0.41853873348162185</v>
      </c>
    </row>
    <row r="13" spans="1:19" x14ac:dyDescent="0.3">
      <c r="A13" s="73" t="s">
        <v>126</v>
      </c>
      <c r="B13" s="73" t="s">
        <v>138</v>
      </c>
      <c r="C13" s="73">
        <v>315.7</v>
      </c>
      <c r="D13" s="73">
        <v>139.5</v>
      </c>
      <c r="E13" s="73">
        <v>660</v>
      </c>
      <c r="F13" s="74">
        <v>0.61202350472588374</v>
      </c>
      <c r="G13" s="77">
        <v>0.70838380000000001</v>
      </c>
      <c r="H13" s="77">
        <v>3.0599999999999999E-6</v>
      </c>
      <c r="I13" s="73">
        <v>2.87</v>
      </c>
      <c r="J13" s="73">
        <v>15.7</v>
      </c>
      <c r="K13" s="76">
        <v>0.11125912272890513</v>
      </c>
      <c r="L13" s="77">
        <v>0.51261310000000004</v>
      </c>
      <c r="M13" s="77">
        <v>4.6099999999999999E-6</v>
      </c>
      <c r="N13" s="78">
        <v>0.51238365882653136</v>
      </c>
      <c r="O13" s="78">
        <v>0.70564008712413473</v>
      </c>
      <c r="P13" s="79">
        <v>2.9537021381731421</v>
      </c>
      <c r="Q13" s="80">
        <v>800.85384500402733</v>
      </c>
      <c r="R13" s="80">
        <v>961.14043584209162</v>
      </c>
      <c r="S13" s="74">
        <v>-0.43437151637567295</v>
      </c>
    </row>
    <row r="14" spans="1:19" x14ac:dyDescent="0.3">
      <c r="A14" s="73" t="s">
        <v>128</v>
      </c>
      <c r="B14" s="73" t="s">
        <v>138</v>
      </c>
      <c r="C14" s="73">
        <v>315.7</v>
      </c>
      <c r="D14" s="73">
        <v>96.4</v>
      </c>
      <c r="E14" s="73">
        <v>524</v>
      </c>
      <c r="F14" s="74">
        <v>0.53270107888970453</v>
      </c>
      <c r="G14" s="77">
        <v>0.70736180000000004</v>
      </c>
      <c r="H14" s="77">
        <v>3.2200000000000001E-6</v>
      </c>
      <c r="I14" s="73">
        <v>2.96</v>
      </c>
      <c r="J14" s="73">
        <v>16.600000000000001</v>
      </c>
      <c r="K14" s="76">
        <v>0.10852680306153556</v>
      </c>
      <c r="L14" s="77">
        <v>0.5126174</v>
      </c>
      <c r="M14" s="77">
        <v>2.9699999999999999E-6</v>
      </c>
      <c r="N14" s="78">
        <v>0.51239359348026037</v>
      </c>
      <c r="O14" s="78">
        <v>0.70497369105017849</v>
      </c>
      <c r="P14" s="79">
        <v>3.1476503244309839</v>
      </c>
      <c r="Q14" s="80">
        <v>773.83002630344674</v>
      </c>
      <c r="R14" s="80">
        <v>945.86091177697097</v>
      </c>
      <c r="S14" s="74">
        <v>-0.4482623128544202</v>
      </c>
    </row>
    <row r="15" spans="1:19" x14ac:dyDescent="0.3">
      <c r="A15" s="82" t="s">
        <v>267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</row>
    <row r="16" spans="1:19" x14ac:dyDescent="0.3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</row>
  </sheetData>
  <mergeCells count="2">
    <mergeCell ref="A1:S1"/>
    <mergeCell ref="A15:S17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F8125-46AD-40B5-B528-F08FB4A86CAB}">
  <dimension ref="A1:U36"/>
  <sheetViews>
    <sheetView workbookViewId="0">
      <selection activeCell="T10" sqref="T10"/>
    </sheetView>
  </sheetViews>
  <sheetFormatPr defaultRowHeight="14" x14ac:dyDescent="0.3"/>
  <cols>
    <col min="1" max="1" width="11.6640625" customWidth="1"/>
    <col min="21" max="21" width="8.33203125" customWidth="1"/>
  </cols>
  <sheetData>
    <row r="1" spans="1:21" x14ac:dyDescent="0.3">
      <c r="A1" s="84" t="s">
        <v>268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1" s="189" customFormat="1" x14ac:dyDescent="0.3">
      <c r="A2" s="188"/>
      <c r="B2" s="188" t="s">
        <v>58</v>
      </c>
      <c r="C2" s="188" t="s">
        <v>59</v>
      </c>
      <c r="D2" s="188" t="s">
        <v>60</v>
      </c>
      <c r="E2" s="188" t="s">
        <v>61</v>
      </c>
      <c r="F2" s="188" t="s">
        <v>62</v>
      </c>
      <c r="G2" s="188" t="s">
        <v>63</v>
      </c>
      <c r="H2" s="188" t="s">
        <v>64</v>
      </c>
      <c r="I2" s="188" t="s">
        <v>65</v>
      </c>
      <c r="J2" s="188" t="s">
        <v>66</v>
      </c>
      <c r="K2" s="188" t="s">
        <v>67</v>
      </c>
      <c r="L2" s="188" t="s">
        <v>68</v>
      </c>
      <c r="M2" s="188" t="s">
        <v>69</v>
      </c>
      <c r="N2" s="188" t="s">
        <v>70</v>
      </c>
      <c r="O2" s="188" t="s">
        <v>71</v>
      </c>
      <c r="P2" s="188" t="s">
        <v>72</v>
      </c>
      <c r="Q2" s="188" t="s">
        <v>73</v>
      </c>
      <c r="R2" s="188" t="s">
        <v>74</v>
      </c>
      <c r="S2" s="188" t="s">
        <v>75</v>
      </c>
      <c r="T2" s="188" t="s">
        <v>76</v>
      </c>
      <c r="U2" s="188"/>
    </row>
    <row r="3" spans="1:21" x14ac:dyDescent="0.3">
      <c r="A3" s="85" t="s">
        <v>269</v>
      </c>
      <c r="B3" s="85">
        <v>153725.33536978599</v>
      </c>
      <c r="C3" s="85">
        <v>153448.62825357399</v>
      </c>
      <c r="D3" s="85">
        <v>152405.04746740311</v>
      </c>
      <c r="E3" s="85">
        <v>154186.56451046141</v>
      </c>
      <c r="F3" s="85">
        <v>153720.48878088422</v>
      </c>
      <c r="G3" s="85">
        <v>153641.96559444143</v>
      </c>
      <c r="H3" s="85">
        <v>154593.33445789601</v>
      </c>
      <c r="I3" s="85">
        <v>154523.08659253441</v>
      </c>
      <c r="J3" s="85">
        <v>154311.77128739964</v>
      </c>
      <c r="K3" s="85">
        <v>152989.79264009828</v>
      </c>
      <c r="L3" s="85">
        <v>175249.73841204724</v>
      </c>
      <c r="M3" s="85">
        <v>153835.5204644406</v>
      </c>
      <c r="N3" s="85">
        <v>153251.80397100758</v>
      </c>
      <c r="O3" s="85">
        <v>153736.15055713424</v>
      </c>
      <c r="P3" s="85">
        <v>153596.65195513717</v>
      </c>
      <c r="Q3" s="85">
        <v>153622.69984770697</v>
      </c>
      <c r="R3" s="85">
        <v>153228.13213814248</v>
      </c>
      <c r="S3" s="85">
        <v>152848.99271781629</v>
      </c>
      <c r="T3" s="85">
        <v>150968.63154006598</v>
      </c>
      <c r="U3" s="85"/>
    </row>
    <row r="4" spans="1:21" x14ac:dyDescent="0.3">
      <c r="A4" s="85" t="s">
        <v>159</v>
      </c>
      <c r="B4" s="85">
        <v>14.67849445294188</v>
      </c>
      <c r="C4" s="85">
        <v>14.323755013024419</v>
      </c>
      <c r="D4" s="85">
        <v>6.6404443135751769</v>
      </c>
      <c r="E4" s="85">
        <v>4.8340691698086546</v>
      </c>
      <c r="F4" s="85">
        <v>7.2118867635682316</v>
      </c>
      <c r="G4" s="85">
        <v>82.252254657004684</v>
      </c>
      <c r="H4" s="85">
        <v>12.183618318220603</v>
      </c>
      <c r="I4" s="85">
        <v>5.0462078213520662</v>
      </c>
      <c r="J4" s="85">
        <v>13.019838453715733</v>
      </c>
      <c r="K4" s="85">
        <v>12.753686769588786</v>
      </c>
      <c r="L4" s="85">
        <v>11.230145618817758</v>
      </c>
      <c r="M4" s="85">
        <v>5.7126311665520211</v>
      </c>
      <c r="N4" s="85">
        <v>6.1082888678331626</v>
      </c>
      <c r="O4" s="85">
        <v>11.565824978597522</v>
      </c>
      <c r="P4" s="85">
        <v>10.759932209326688</v>
      </c>
      <c r="Q4" s="85">
        <v>9.3929010350065614</v>
      </c>
      <c r="R4" s="85">
        <v>13.847608866152036</v>
      </c>
      <c r="S4" s="85">
        <v>8.2032959822729943</v>
      </c>
      <c r="T4" s="85">
        <v>9.2530142761263505</v>
      </c>
      <c r="U4" s="85"/>
    </row>
    <row r="5" spans="1:21" x14ac:dyDescent="0.3">
      <c r="A5" s="85" t="s">
        <v>189</v>
      </c>
      <c r="B5" s="85">
        <v>1272.774251506703</v>
      </c>
      <c r="C5" s="85">
        <v>899.64627135226101</v>
      </c>
      <c r="D5" s="85">
        <v>734.73194248446896</v>
      </c>
      <c r="E5" s="85">
        <v>703.72768911322862</v>
      </c>
      <c r="F5" s="85">
        <v>920.64424972902782</v>
      </c>
      <c r="G5" s="85">
        <v>776.37380368426011</v>
      </c>
      <c r="H5" s="85">
        <v>1095.2478784752332</v>
      </c>
      <c r="I5" s="85">
        <v>779.97391894347459</v>
      </c>
      <c r="J5" s="85">
        <v>1285.4757065617812</v>
      </c>
      <c r="K5" s="85">
        <v>731.7288690190511</v>
      </c>
      <c r="L5" s="85">
        <v>1777.9213090813657</v>
      </c>
      <c r="M5" s="85">
        <v>598.31066336894105</v>
      </c>
      <c r="N5" s="85">
        <v>921.02189499439453</v>
      </c>
      <c r="O5" s="85">
        <v>784.14566168719614</v>
      </c>
      <c r="P5" s="85">
        <v>953.76326511375169</v>
      </c>
      <c r="Q5" s="85">
        <v>727.99278900085267</v>
      </c>
      <c r="R5" s="85">
        <v>1412.4735169632911</v>
      </c>
      <c r="S5" s="85">
        <v>923.50123812370634</v>
      </c>
      <c r="T5" s="85">
        <v>977.33541511562589</v>
      </c>
      <c r="U5" s="85"/>
    </row>
    <row r="6" spans="1:21" x14ac:dyDescent="0.3">
      <c r="A6" s="85" t="s">
        <v>176</v>
      </c>
      <c r="B6" s="85">
        <v>1.6092697169403103</v>
      </c>
      <c r="C6" s="85">
        <v>0.82285428794648952</v>
      </c>
      <c r="D6" s="85">
        <v>1.2420272757770667</v>
      </c>
      <c r="E6" s="85">
        <v>1.0455816138899039</v>
      </c>
      <c r="F6" s="85">
        <v>1.1757844985353734</v>
      </c>
      <c r="G6" s="85">
        <v>1.2040382659738667</v>
      </c>
      <c r="H6" s="85">
        <v>1.1094012827644939</v>
      </c>
      <c r="I6" s="85">
        <v>1.0522848136864147</v>
      </c>
      <c r="J6" s="85">
        <v>0.74892003860756107</v>
      </c>
      <c r="K6" s="85">
        <v>0.69035649221493667</v>
      </c>
      <c r="L6" s="85">
        <v>0.96028959462548469</v>
      </c>
      <c r="M6" s="85">
        <v>0.8071249023394752</v>
      </c>
      <c r="N6" s="85">
        <v>1.3768644281674818</v>
      </c>
      <c r="O6" s="85">
        <v>0.95351502340218475</v>
      </c>
      <c r="P6" s="85">
        <v>1.1077186443586742</v>
      </c>
      <c r="Q6" s="85">
        <v>0.89576908635266794</v>
      </c>
      <c r="R6" s="85">
        <v>0.61641274644368249</v>
      </c>
      <c r="S6" s="85">
        <v>1.1485896092350416</v>
      </c>
      <c r="T6" s="85">
        <v>1.1756675662687073</v>
      </c>
      <c r="U6" s="85"/>
    </row>
    <row r="7" spans="1:21" x14ac:dyDescent="0.3">
      <c r="A7" s="85" t="s">
        <v>174</v>
      </c>
      <c r="B7" s="85">
        <v>1.3136214988609249</v>
      </c>
      <c r="C7" s="85">
        <v>0.47311499492914805</v>
      </c>
      <c r="D7" s="85">
        <v>4.7966702383308322</v>
      </c>
      <c r="E7" s="85">
        <v>3.034826288332626</v>
      </c>
      <c r="F7" s="85">
        <v>10.815748955468411</v>
      </c>
      <c r="G7" s="85">
        <v>1.7227619357570754</v>
      </c>
      <c r="H7" s="85">
        <v>2.1783407296749995</v>
      </c>
      <c r="I7" s="85">
        <v>1.7935459735443944</v>
      </c>
      <c r="J7" s="85">
        <v>5.7086859319474792</v>
      </c>
      <c r="K7" s="85">
        <v>2.9306098639863862E-3</v>
      </c>
      <c r="L7" s="85">
        <v>2.3645158013657781</v>
      </c>
      <c r="M7" s="85">
        <v>1.4127003703367678</v>
      </c>
      <c r="N7" s="85">
        <v>12.671021584129289</v>
      </c>
      <c r="O7" s="85">
        <v>0.82847553492840209</v>
      </c>
      <c r="P7" s="85">
        <v>3.5410773167761429E-2</v>
      </c>
      <c r="Q7" s="85">
        <v>0.91037551422709961</v>
      </c>
      <c r="R7" s="85">
        <v>1.1868726520254757E-2</v>
      </c>
      <c r="S7" s="85">
        <v>10.46676692422948</v>
      </c>
      <c r="T7" s="85">
        <v>0.4572095154460683</v>
      </c>
      <c r="U7" s="85"/>
    </row>
    <row r="8" spans="1:21" x14ac:dyDescent="0.3">
      <c r="A8" s="85" t="s">
        <v>164</v>
      </c>
      <c r="B8" s="85">
        <v>16.655046945976956</v>
      </c>
      <c r="C8" s="85">
        <v>8.7784321486937777</v>
      </c>
      <c r="D8" s="85">
        <v>21.399511919722215</v>
      </c>
      <c r="E8" s="85">
        <v>16.063604394254615</v>
      </c>
      <c r="F8" s="85">
        <v>34.573179013127444</v>
      </c>
      <c r="G8" s="85">
        <v>14.433379906644673</v>
      </c>
      <c r="H8" s="85">
        <v>17.198172686257621</v>
      </c>
      <c r="I8" s="85">
        <v>13.958256515239551</v>
      </c>
      <c r="J8" s="85">
        <v>24.864700031596708</v>
      </c>
      <c r="K8" s="85">
        <v>7.7764593803452966</v>
      </c>
      <c r="L8" s="85">
        <v>11.200725094731034</v>
      </c>
      <c r="M8" s="85">
        <v>11.179121609972592</v>
      </c>
      <c r="N8" s="85">
        <v>41.039066488498541</v>
      </c>
      <c r="O8" s="85">
        <v>9.6217444076827618</v>
      </c>
      <c r="P8" s="85">
        <v>8.9683637498197335</v>
      </c>
      <c r="Q8" s="85">
        <v>11.734851378471291</v>
      </c>
      <c r="R8" s="85">
        <v>9.3086420717930221</v>
      </c>
      <c r="S8" s="85">
        <v>35.710180022220236</v>
      </c>
      <c r="T8" s="85">
        <v>11.094051442712857</v>
      </c>
      <c r="U8" s="85"/>
    </row>
    <row r="9" spans="1:21" x14ac:dyDescent="0.3">
      <c r="A9" s="85" t="s">
        <v>178</v>
      </c>
      <c r="B9" s="85">
        <v>0.48588890389320177</v>
      </c>
      <c r="C9" s="85">
        <v>0.21839037632257077</v>
      </c>
      <c r="D9" s="85">
        <v>1.3727253405102571</v>
      </c>
      <c r="E9" s="85">
        <v>0.84795842366340179</v>
      </c>
      <c r="F9" s="85">
        <v>3.0277707015139321</v>
      </c>
      <c r="G9" s="85">
        <v>0.65307275051458469</v>
      </c>
      <c r="H9" s="85">
        <v>1.0437978853439829</v>
      </c>
      <c r="I9" s="85">
        <v>0.49581894959072387</v>
      </c>
      <c r="J9" s="85">
        <v>2.0300091331165877</v>
      </c>
      <c r="K9" s="85">
        <v>3.3435955788369588E-2</v>
      </c>
      <c r="L9" s="85">
        <v>0.58047746014577739</v>
      </c>
      <c r="M9" s="85">
        <v>0.42319693736043645</v>
      </c>
      <c r="N9" s="85">
        <v>3.5199806102313511</v>
      </c>
      <c r="O9" s="85">
        <v>0.29858829061932274</v>
      </c>
      <c r="P9" s="85">
        <v>5.9127554060878607E-2</v>
      </c>
      <c r="Q9" s="85">
        <v>0.32969703127920574</v>
      </c>
      <c r="R9" s="85">
        <v>0.13740947564098047</v>
      </c>
      <c r="S9" s="85">
        <v>3.1126228104919238</v>
      </c>
      <c r="T9" s="85">
        <v>0.26635779617797584</v>
      </c>
      <c r="U9" s="85"/>
    </row>
    <row r="10" spans="1:21" x14ac:dyDescent="0.3">
      <c r="A10" s="85" t="s">
        <v>177</v>
      </c>
      <c r="B10" s="85">
        <v>3.1661195892737339</v>
      </c>
      <c r="C10" s="85">
        <v>1.764626294641042</v>
      </c>
      <c r="D10" s="85">
        <v>6.5081582048049462</v>
      </c>
      <c r="E10" s="85">
        <v>4.0060931519740697</v>
      </c>
      <c r="F10" s="85">
        <v>13.476690229902982</v>
      </c>
      <c r="G10" s="85">
        <v>3.0511147986080904</v>
      </c>
      <c r="H10" s="85">
        <v>7.0649260629399002</v>
      </c>
      <c r="I10" s="85">
        <v>2.3492039283797275</v>
      </c>
      <c r="J10" s="85">
        <v>10.222803205505517</v>
      </c>
      <c r="K10" s="85">
        <v>0.72063614863579106</v>
      </c>
      <c r="L10" s="85">
        <v>4.18855689256893</v>
      </c>
      <c r="M10" s="85">
        <v>1.9351521770753359</v>
      </c>
      <c r="N10" s="85">
        <v>15.449335189091689</v>
      </c>
      <c r="O10" s="85">
        <v>1.9983326415846219</v>
      </c>
      <c r="P10" s="85">
        <v>1.0658030349474861</v>
      </c>
      <c r="Q10" s="85">
        <v>2.2525074886991914</v>
      </c>
      <c r="R10" s="85">
        <v>2.7332465276705276</v>
      </c>
      <c r="S10" s="85">
        <v>13.958929928651596</v>
      </c>
      <c r="T10" s="85">
        <v>1.6699427106757931</v>
      </c>
      <c r="U10" s="85"/>
    </row>
    <row r="11" spans="1:21" x14ac:dyDescent="0.3">
      <c r="A11" s="85" t="s">
        <v>180</v>
      </c>
      <c r="B11" s="85">
        <v>3.2527241443503057</v>
      </c>
      <c r="C11" s="85">
        <v>2.5040008450474871</v>
      </c>
      <c r="D11" s="85">
        <v>2.5092841046070027</v>
      </c>
      <c r="E11" s="85">
        <v>1.8598949463922942</v>
      </c>
      <c r="F11" s="85">
        <v>4.2190873213463487</v>
      </c>
      <c r="G11" s="85">
        <v>2.1427143984610981</v>
      </c>
      <c r="H11" s="85">
        <v>4.3362886095955853</v>
      </c>
      <c r="I11" s="85">
        <v>1.8775507024723719</v>
      </c>
      <c r="J11" s="85">
        <v>6.2128261628554666</v>
      </c>
      <c r="K11" s="85">
        <v>1.6004837276470314</v>
      </c>
      <c r="L11" s="85">
        <v>6.3189841317710753</v>
      </c>
      <c r="M11" s="85">
        <v>1.3614180229170523</v>
      </c>
      <c r="N11" s="85">
        <v>4.7001962477460273</v>
      </c>
      <c r="O11" s="85">
        <v>2.1553033249480311</v>
      </c>
      <c r="P11" s="85">
        <v>2.4983677849239707</v>
      </c>
      <c r="Q11" s="85">
        <v>2.0290594243402769</v>
      </c>
      <c r="R11" s="85">
        <v>5.6143406902169586</v>
      </c>
      <c r="S11" s="85">
        <v>4.5733163876448684</v>
      </c>
      <c r="T11" s="85">
        <v>2.6211114170625538</v>
      </c>
      <c r="U11" s="85"/>
    </row>
    <row r="12" spans="1:21" x14ac:dyDescent="0.3">
      <c r="A12" s="85" t="s">
        <v>270</v>
      </c>
      <c r="B12" s="85">
        <v>0.6082457261402392</v>
      </c>
      <c r="C12" s="85">
        <v>0.49342167116003044</v>
      </c>
      <c r="D12" s="85">
        <v>0.3753063748299259</v>
      </c>
      <c r="E12" s="85">
        <v>0.31223303523187285</v>
      </c>
      <c r="F12" s="85">
        <v>0.65195167040891111</v>
      </c>
      <c r="G12" s="85">
        <v>0.40597276001176968</v>
      </c>
      <c r="H12" s="85">
        <v>0.8146428532097304</v>
      </c>
      <c r="I12" s="85">
        <v>0.40000660511535568</v>
      </c>
      <c r="J12" s="85">
        <v>0.83851121503429848</v>
      </c>
      <c r="K12" s="85">
        <v>0.40322334401809184</v>
      </c>
      <c r="L12" s="85">
        <v>1.1289850509262056</v>
      </c>
      <c r="M12" s="85">
        <v>0.33777909128520417</v>
      </c>
      <c r="N12" s="85">
        <v>0.73164972823056595</v>
      </c>
      <c r="O12" s="85">
        <v>0.3896877662375145</v>
      </c>
      <c r="P12" s="85">
        <v>0.63445016651268982</v>
      </c>
      <c r="Q12" s="85">
        <v>0.37755284178128073</v>
      </c>
      <c r="R12" s="85">
        <v>1.0267455258201164</v>
      </c>
      <c r="S12" s="85">
        <v>0.58515918277676116</v>
      </c>
      <c r="T12" s="85">
        <v>0.49707515398273788</v>
      </c>
      <c r="U12" s="85"/>
    </row>
    <row r="13" spans="1:21" x14ac:dyDescent="0.3">
      <c r="A13" s="85" t="s">
        <v>171</v>
      </c>
      <c r="B13" s="85">
        <v>20.297373987342187</v>
      </c>
      <c r="C13" s="85">
        <v>14.405936147968669</v>
      </c>
      <c r="D13" s="85">
        <v>11.479336309309211</v>
      </c>
      <c r="E13" s="85">
        <v>9.0606101994862751</v>
      </c>
      <c r="F13" s="85">
        <v>14.663616707793702</v>
      </c>
      <c r="G13" s="85">
        <v>12.448774031443881</v>
      </c>
      <c r="H13" s="85">
        <v>18.594325593894865</v>
      </c>
      <c r="I13" s="85">
        <v>10.624142033405544</v>
      </c>
      <c r="J13" s="85">
        <v>26.264807141540455</v>
      </c>
      <c r="K13" s="85">
        <v>11.916157228697312</v>
      </c>
      <c r="L13" s="85">
        <v>33.1274895500257</v>
      </c>
      <c r="M13" s="85">
        <v>8.4202618763603443</v>
      </c>
      <c r="N13" s="85">
        <v>14.045550177561264</v>
      </c>
      <c r="O13" s="85">
        <v>12.54015774152368</v>
      </c>
      <c r="P13" s="85">
        <v>15.379835257263936</v>
      </c>
      <c r="Q13" s="85">
        <v>12.074112800806565</v>
      </c>
      <c r="R13" s="85">
        <v>29.281772610280413</v>
      </c>
      <c r="S13" s="85">
        <v>15.268326361417907</v>
      </c>
      <c r="T13" s="85">
        <v>14.306697405104572</v>
      </c>
      <c r="U13" s="85"/>
    </row>
    <row r="14" spans="1:21" x14ac:dyDescent="0.3">
      <c r="A14" s="85" t="s">
        <v>184</v>
      </c>
      <c r="B14" s="85">
        <v>7.0420802376509117</v>
      </c>
      <c r="C14" s="85">
        <v>5.0293053365346552</v>
      </c>
      <c r="D14" s="85">
        <v>3.835262194688577</v>
      </c>
      <c r="E14" s="85">
        <v>3.1732819767009177</v>
      </c>
      <c r="F14" s="85">
        <v>4.8358136670483258</v>
      </c>
      <c r="G14" s="85">
        <v>4.2427767875068412</v>
      </c>
      <c r="H14" s="85">
        <v>6.3792453140091308</v>
      </c>
      <c r="I14" s="85">
        <v>3.8499373913407031</v>
      </c>
      <c r="J14" s="85">
        <v>8.4469994592199615</v>
      </c>
      <c r="K14" s="85">
        <v>4.4094918391855247</v>
      </c>
      <c r="L14" s="85">
        <v>11.190125651786547</v>
      </c>
      <c r="M14" s="85">
        <v>2.9829397486572229</v>
      </c>
      <c r="N14" s="85">
        <v>4.8265330422275721</v>
      </c>
      <c r="O14" s="85">
        <v>4.4602657365712668</v>
      </c>
      <c r="P14" s="85">
        <v>5.1815405159538832</v>
      </c>
      <c r="Q14" s="85">
        <v>4.2901933058958406</v>
      </c>
      <c r="R14" s="85">
        <v>9.4082295175800414</v>
      </c>
      <c r="S14" s="85">
        <v>5.311737440406743</v>
      </c>
      <c r="T14" s="85">
        <v>5.3029378603114194</v>
      </c>
      <c r="U14" s="85"/>
    </row>
    <row r="15" spans="1:21" x14ac:dyDescent="0.3">
      <c r="A15" s="85" t="s">
        <v>167</v>
      </c>
      <c r="B15" s="85">
        <v>91.815426727892202</v>
      </c>
      <c r="C15" s="85">
        <v>64.351461881452593</v>
      </c>
      <c r="D15" s="85">
        <v>50.650452748859543</v>
      </c>
      <c r="E15" s="85">
        <v>44.089801335680761</v>
      </c>
      <c r="F15" s="85">
        <v>64.308213569919261</v>
      </c>
      <c r="G15" s="85">
        <v>55.93527498426473</v>
      </c>
      <c r="H15" s="85">
        <v>81.583739793316454</v>
      </c>
      <c r="I15" s="85">
        <v>53.024146180700605</v>
      </c>
      <c r="J15" s="85">
        <v>103.85048020609807</v>
      </c>
      <c r="K15" s="85">
        <v>54.85788534207272</v>
      </c>
      <c r="L15" s="85">
        <v>139.89367025993678</v>
      </c>
      <c r="M15" s="85">
        <v>40.46893849944405</v>
      </c>
      <c r="N15" s="85">
        <v>62.42254054934039</v>
      </c>
      <c r="O15" s="85">
        <v>58.575705611312848</v>
      </c>
      <c r="P15" s="85">
        <v>69.329400914053878</v>
      </c>
      <c r="Q15" s="85">
        <v>54.111459727233978</v>
      </c>
      <c r="R15" s="85">
        <v>114.45752181067084</v>
      </c>
      <c r="S15" s="85">
        <v>66.972506724977464</v>
      </c>
      <c r="T15" s="85">
        <v>71.005350525857054</v>
      </c>
      <c r="U15" s="85"/>
    </row>
    <row r="16" spans="1:21" x14ac:dyDescent="0.3">
      <c r="A16" s="85" t="s">
        <v>173</v>
      </c>
      <c r="B16" s="85">
        <v>35.581111617561952</v>
      </c>
      <c r="C16" s="85">
        <v>24.866753617932414</v>
      </c>
      <c r="D16" s="85">
        <v>19.914161006633528</v>
      </c>
      <c r="E16" s="85">
        <v>18.217614531105468</v>
      </c>
      <c r="F16" s="85">
        <v>25.044853510428627</v>
      </c>
      <c r="G16" s="85">
        <v>21.552284371795881</v>
      </c>
      <c r="H16" s="85">
        <v>30.897203403484479</v>
      </c>
      <c r="I16" s="85">
        <v>21.42324218842689</v>
      </c>
      <c r="J16" s="85">
        <v>37.467770990558378</v>
      </c>
      <c r="K16" s="85">
        <v>20.755116183700824</v>
      </c>
      <c r="L16" s="85">
        <v>51.383148759360267</v>
      </c>
      <c r="M16" s="85">
        <v>16.432805419663708</v>
      </c>
      <c r="N16" s="85">
        <v>24.505639566109586</v>
      </c>
      <c r="O16" s="85">
        <v>22.037074630704641</v>
      </c>
      <c r="P16" s="85">
        <v>26.633933225920533</v>
      </c>
      <c r="Q16" s="85">
        <v>20.663008476981332</v>
      </c>
      <c r="R16" s="85">
        <v>41.28154345654783</v>
      </c>
      <c r="S16" s="85">
        <v>25.446987922925089</v>
      </c>
      <c r="T16" s="85">
        <v>27.660469281878829</v>
      </c>
      <c r="U16" s="85"/>
    </row>
    <row r="17" spans="1:21" x14ac:dyDescent="0.3">
      <c r="A17" s="85" t="s">
        <v>168</v>
      </c>
      <c r="B17" s="85">
        <v>173.38434477876376</v>
      </c>
      <c r="C17" s="85">
        <v>123.61755849452869</v>
      </c>
      <c r="D17" s="85">
        <v>101.34696225421426</v>
      </c>
      <c r="E17" s="85">
        <v>99.292000373662773</v>
      </c>
      <c r="F17" s="85">
        <v>127.37693927637939</v>
      </c>
      <c r="G17" s="85">
        <v>108.37125972246147</v>
      </c>
      <c r="H17" s="85">
        <v>149.44624529967231</v>
      </c>
      <c r="I17" s="85">
        <v>109.26383204522016</v>
      </c>
      <c r="J17" s="85">
        <v>171.74141046329146</v>
      </c>
      <c r="K17" s="85">
        <v>98.698144906229402</v>
      </c>
      <c r="L17" s="85">
        <v>235.803825498442</v>
      </c>
      <c r="M17" s="85">
        <v>82.874961403271868</v>
      </c>
      <c r="N17" s="85">
        <v>128.2932329544241</v>
      </c>
      <c r="O17" s="85">
        <v>107.17401348799581</v>
      </c>
      <c r="P17" s="85">
        <v>132.7446388644679</v>
      </c>
      <c r="Q17" s="85">
        <v>99.685418096637804</v>
      </c>
      <c r="R17" s="85">
        <v>187.87189007102168</v>
      </c>
      <c r="S17" s="85">
        <v>124.90404930530485</v>
      </c>
      <c r="T17" s="85">
        <v>135.85356010830259</v>
      </c>
      <c r="U17" s="85"/>
    </row>
    <row r="18" spans="1:21" x14ac:dyDescent="0.3">
      <c r="A18" s="85" t="s">
        <v>185</v>
      </c>
      <c r="B18" s="85">
        <v>35.697048410215352</v>
      </c>
      <c r="C18" s="85">
        <v>25.099313531342691</v>
      </c>
      <c r="D18" s="85">
        <v>21.595630209594013</v>
      </c>
      <c r="E18" s="85">
        <v>22.583904319156122</v>
      </c>
      <c r="F18" s="85">
        <v>27.452136302626947</v>
      </c>
      <c r="G18" s="85">
        <v>22.826786796921816</v>
      </c>
      <c r="H18" s="85">
        <v>30.201375226464709</v>
      </c>
      <c r="I18" s="85">
        <v>24.140313155785989</v>
      </c>
      <c r="J18" s="85">
        <v>33.720812956100353</v>
      </c>
      <c r="K18" s="85">
        <v>19.985229634281438</v>
      </c>
      <c r="L18" s="85">
        <v>45.492485840184948</v>
      </c>
      <c r="M18" s="85">
        <v>17.903310473097036</v>
      </c>
      <c r="N18" s="85">
        <v>28.329532193359185</v>
      </c>
      <c r="O18" s="85">
        <v>22.108090819428789</v>
      </c>
      <c r="P18" s="85">
        <v>27.333010799375753</v>
      </c>
      <c r="Q18" s="85">
        <v>20.426620187092063</v>
      </c>
      <c r="R18" s="85">
        <v>35.87738154543662</v>
      </c>
      <c r="S18" s="85">
        <v>25.737346123591863</v>
      </c>
      <c r="T18" s="85">
        <v>28.087557219971707</v>
      </c>
      <c r="U18" s="85"/>
    </row>
    <row r="19" spans="1:21" x14ac:dyDescent="0.3">
      <c r="A19" s="85" t="s">
        <v>190</v>
      </c>
      <c r="B19" s="85">
        <v>394.57016600687803</v>
      </c>
      <c r="C19" s="85">
        <v>274.70559655225287</v>
      </c>
      <c r="D19" s="85">
        <v>245.48381752948544</v>
      </c>
      <c r="E19" s="85">
        <v>276.1345394377164</v>
      </c>
      <c r="F19" s="85">
        <v>311.13775608565368</v>
      </c>
      <c r="G19" s="85">
        <v>254.76385628224313</v>
      </c>
      <c r="H19" s="85">
        <v>328.00545911402833</v>
      </c>
      <c r="I19" s="85">
        <v>280.69477328707069</v>
      </c>
      <c r="J19" s="85">
        <v>352.73901350333801</v>
      </c>
      <c r="K19" s="85">
        <v>216.7062000036135</v>
      </c>
      <c r="L19" s="85">
        <v>474.59087447909877</v>
      </c>
      <c r="M19" s="85">
        <v>211.4738874994072</v>
      </c>
      <c r="N19" s="85">
        <v>337.21338582739816</v>
      </c>
      <c r="O19" s="85">
        <v>238.67706148147235</v>
      </c>
      <c r="P19" s="85">
        <v>302.490231218757</v>
      </c>
      <c r="Q19" s="85">
        <v>220.50480496681016</v>
      </c>
      <c r="R19" s="85">
        <v>369.52433059038361</v>
      </c>
      <c r="S19" s="85">
        <v>285.88739795994786</v>
      </c>
      <c r="T19" s="85">
        <v>310.00582766484285</v>
      </c>
      <c r="U19" s="85"/>
    </row>
    <row r="20" spans="1:21" x14ac:dyDescent="0.3">
      <c r="A20" s="85" t="s">
        <v>175</v>
      </c>
      <c r="B20" s="85">
        <v>70.510478060814677</v>
      </c>
      <c r="C20" s="85">
        <v>49.371968921385118</v>
      </c>
      <c r="D20" s="85">
        <v>45.502576472298102</v>
      </c>
      <c r="E20" s="85">
        <v>54.575312400410333</v>
      </c>
      <c r="F20" s="85">
        <v>58.25707650217948</v>
      </c>
      <c r="G20" s="85">
        <v>46.562158901607482</v>
      </c>
      <c r="H20" s="85">
        <v>58.852797548566549</v>
      </c>
      <c r="I20" s="85">
        <v>53.054411851393027</v>
      </c>
      <c r="J20" s="85">
        <v>61.036599310730395</v>
      </c>
      <c r="K20" s="85">
        <v>38.564060376278931</v>
      </c>
      <c r="L20" s="85">
        <v>82.279759602342864</v>
      </c>
      <c r="M20" s="85">
        <v>39.939886442269511</v>
      </c>
      <c r="N20" s="85">
        <v>65.269184631309983</v>
      </c>
      <c r="O20" s="85">
        <v>42.752789021548857</v>
      </c>
      <c r="P20" s="85">
        <v>54.790634193650313</v>
      </c>
      <c r="Q20" s="85">
        <v>39.023001252792866</v>
      </c>
      <c r="R20" s="85">
        <v>63.14304165875182</v>
      </c>
      <c r="S20" s="85">
        <v>51.897121502538027</v>
      </c>
      <c r="T20" s="85">
        <v>56.199448560096762</v>
      </c>
      <c r="U20" s="85"/>
    </row>
    <row r="21" spans="1:21" x14ac:dyDescent="0.3">
      <c r="A21" s="85" t="s">
        <v>172</v>
      </c>
      <c r="B21" s="85">
        <v>9670.8689419250695</v>
      </c>
      <c r="C21" s="85">
        <v>8886.3713392823684</v>
      </c>
      <c r="D21" s="85">
        <v>10299.358918888125</v>
      </c>
      <c r="E21" s="85">
        <v>10454.689522451963</v>
      </c>
      <c r="F21" s="85">
        <v>9560.7748369830297</v>
      </c>
      <c r="G21" s="85">
        <v>10074.573361069031</v>
      </c>
      <c r="H21" s="85">
        <v>9528.7912127629461</v>
      </c>
      <c r="I21" s="85">
        <v>10324.348405642253</v>
      </c>
      <c r="J21" s="85">
        <v>9533.7082465811673</v>
      </c>
      <c r="K21" s="85">
        <v>9463.464565409924</v>
      </c>
      <c r="L21" s="85">
        <v>8656.5013640196103</v>
      </c>
      <c r="M21" s="85">
        <v>10649.586875901108</v>
      </c>
      <c r="N21" s="85">
        <v>10388.188024145244</v>
      </c>
      <c r="O21" s="85">
        <v>9536.4211836345912</v>
      </c>
      <c r="P21" s="85">
        <v>9144.7837539474403</v>
      </c>
      <c r="Q21" s="85">
        <v>10022.990607939075</v>
      </c>
      <c r="R21" s="85">
        <v>9252.8855148790281</v>
      </c>
      <c r="S21" s="85">
        <v>10213.990316966647</v>
      </c>
      <c r="T21" s="85">
        <v>9710.9209942927537</v>
      </c>
      <c r="U21" s="85"/>
    </row>
    <row r="22" spans="1:21" x14ac:dyDescent="0.3">
      <c r="A22" s="85" t="s">
        <v>183</v>
      </c>
      <c r="B22" s="85">
        <v>0.76640297545147862</v>
      </c>
      <c r="C22" s="85">
        <v>0.43758352748295809</v>
      </c>
      <c r="D22" s="85">
        <v>0.68750732574994444</v>
      </c>
      <c r="E22" s="85">
        <v>0.62726299748099745</v>
      </c>
      <c r="F22" s="85">
        <v>0.66921939014707954</v>
      </c>
      <c r="G22" s="85">
        <v>0.60742644599479956</v>
      </c>
      <c r="H22" s="85">
        <v>0.60818339224839557</v>
      </c>
      <c r="I22" s="85">
        <v>0.64952023821144256</v>
      </c>
      <c r="J22" s="85">
        <v>0.46982678848689968</v>
      </c>
      <c r="K22" s="85">
        <v>0.41329990886001688</v>
      </c>
      <c r="L22" s="85">
        <v>0.49677833996378207</v>
      </c>
      <c r="M22" s="85">
        <v>0.52030868236188099</v>
      </c>
      <c r="N22" s="85">
        <v>0.65714748599619044</v>
      </c>
      <c r="O22" s="85">
        <v>0.53517818307188558</v>
      </c>
      <c r="P22" s="85">
        <v>0.61544970333233839</v>
      </c>
      <c r="Q22" s="85">
        <v>0.48178007129410083</v>
      </c>
      <c r="R22" s="85">
        <v>0.41703692217781763</v>
      </c>
      <c r="S22" s="85">
        <v>0.63638573563198986</v>
      </c>
      <c r="T22" s="85">
        <v>0.61460343042599597</v>
      </c>
      <c r="U22" s="85"/>
    </row>
    <row r="23" spans="1:21" x14ac:dyDescent="0.3">
      <c r="A23" s="85" t="s">
        <v>32</v>
      </c>
      <c r="B23" s="85">
        <v>130.30083125643</v>
      </c>
      <c r="C23" s="85">
        <v>59.723086922444487</v>
      </c>
      <c r="D23" s="85">
        <v>90.117423610820737</v>
      </c>
      <c r="E23" s="85">
        <v>105.99388557941026</v>
      </c>
      <c r="F23" s="85">
        <v>98.845902571706318</v>
      </c>
      <c r="G23" s="85">
        <v>109.13485375954147</v>
      </c>
      <c r="H23" s="85">
        <v>106.4830884046464</v>
      </c>
      <c r="I23" s="85">
        <v>123.7653402699962</v>
      </c>
      <c r="J23" s="85">
        <v>100.76346089154113</v>
      </c>
      <c r="K23" s="85">
        <v>50.25859689052232</v>
      </c>
      <c r="L23" s="85">
        <v>147.87567093809736</v>
      </c>
      <c r="M23" s="85">
        <v>55.272917748903062</v>
      </c>
      <c r="N23" s="85">
        <v>144.30509340719038</v>
      </c>
      <c r="O23" s="85">
        <v>69.030930020114099</v>
      </c>
      <c r="P23" s="85">
        <v>72.60738854047041</v>
      </c>
      <c r="Q23" s="85">
        <v>67.879452430481649</v>
      </c>
      <c r="R23" s="85">
        <v>90.150320325906449</v>
      </c>
      <c r="S23" s="85">
        <v>87.683672147668602</v>
      </c>
      <c r="T23" s="85">
        <v>73.391747922060517</v>
      </c>
      <c r="U23" s="85"/>
    </row>
    <row r="24" spans="1:21" x14ac:dyDescent="0.3">
      <c r="A24" s="85" t="s">
        <v>33</v>
      </c>
      <c r="B24" s="85">
        <v>228.0608711157569</v>
      </c>
      <c r="C24" s="85">
        <v>114.81490407422795</v>
      </c>
      <c r="D24" s="85">
        <v>183.97413145602229</v>
      </c>
      <c r="E24" s="85">
        <v>239.5403049845003</v>
      </c>
      <c r="F24" s="85">
        <v>209.35940119643266</v>
      </c>
      <c r="G24" s="85">
        <v>213.20991036443306</v>
      </c>
      <c r="H24" s="85">
        <v>183.8361207653999</v>
      </c>
      <c r="I24" s="85">
        <v>241.14979261302716</v>
      </c>
      <c r="J24" s="85">
        <v>142.23997726677868</v>
      </c>
      <c r="K24" s="85">
        <v>89.095905300595291</v>
      </c>
      <c r="L24" s="85">
        <v>179.12410878710531</v>
      </c>
      <c r="M24" s="85">
        <v>129.94481570890767</v>
      </c>
      <c r="N24" s="85">
        <v>281.8733658906865</v>
      </c>
      <c r="O24" s="85">
        <v>135.01443800859295</v>
      </c>
      <c r="P24" s="85">
        <v>134.5785238847929</v>
      </c>
      <c r="Q24" s="85">
        <v>123.05698513590261</v>
      </c>
      <c r="R24" s="85">
        <v>120.05523527131668</v>
      </c>
      <c r="S24" s="85">
        <v>170.05032901964694</v>
      </c>
      <c r="T24" s="85">
        <v>144.57615468700845</v>
      </c>
      <c r="U24" s="85"/>
    </row>
    <row r="25" spans="1:21" x14ac:dyDescent="0.3">
      <c r="A25" s="85" t="s">
        <v>199</v>
      </c>
      <c r="B25" s="85">
        <v>854.37967663561449</v>
      </c>
      <c r="C25" s="85">
        <v>595.67988081419185</v>
      </c>
      <c r="D25" s="85">
        <v>536.76985490788786</v>
      </c>
      <c r="E25" s="85">
        <v>553.25167481376798</v>
      </c>
      <c r="F25" s="85">
        <v>699.84083351379752</v>
      </c>
      <c r="G25" s="85">
        <v>549.11218842824258</v>
      </c>
      <c r="H25" s="85">
        <v>736.59656012045866</v>
      </c>
      <c r="I25" s="85">
        <v>576.94918080768571</v>
      </c>
      <c r="J25" s="85">
        <v>845.14542971093317</v>
      </c>
      <c r="K25" s="85">
        <v>476.42945468035822</v>
      </c>
      <c r="L25" s="85">
        <v>1099.5436240726867</v>
      </c>
      <c r="M25" s="85">
        <v>437.1463595711183</v>
      </c>
      <c r="N25" s="85">
        <v>743.01684878965762</v>
      </c>
      <c r="O25" s="85">
        <v>523.61729049655889</v>
      </c>
      <c r="P25" s="85">
        <v>647.1447480528758</v>
      </c>
      <c r="Q25" s="85">
        <v>488.41266249304891</v>
      </c>
      <c r="R25" s="85">
        <v>869.67796427833468</v>
      </c>
      <c r="S25" s="85">
        <v>669.83244859712477</v>
      </c>
      <c r="T25" s="85">
        <v>665.02759666242378</v>
      </c>
      <c r="U25" s="85"/>
    </row>
    <row r="26" spans="1:21" x14ac:dyDescent="0.3">
      <c r="A26" s="85" t="s">
        <v>271</v>
      </c>
      <c r="B26" s="85">
        <v>418.7486516550652</v>
      </c>
      <c r="C26" s="85">
        <v>809.46899591857084</v>
      </c>
      <c r="D26" s="85">
        <v>71.348102971597172</v>
      </c>
      <c r="E26" s="85">
        <v>126.84878731694572</v>
      </c>
      <c r="F26" s="85">
        <v>40.104724898037176</v>
      </c>
      <c r="G26" s="85">
        <v>206.163591442338</v>
      </c>
      <c r="H26" s="85">
        <v>209.92041908463167</v>
      </c>
      <c r="I26" s="85">
        <v>218.18316488612427</v>
      </c>
      <c r="J26" s="85">
        <v>86.14236085034787</v>
      </c>
      <c r="K26" s="85">
        <v>103089.10147498906</v>
      </c>
      <c r="L26" s="85">
        <v>279.81860508702056</v>
      </c>
      <c r="M26" s="85">
        <v>208.69215061136785</v>
      </c>
      <c r="N26" s="85">
        <v>37.101596653837305</v>
      </c>
      <c r="O26" s="85">
        <v>401.63395215794822</v>
      </c>
      <c r="P26" s="85">
        <v>11909.00202622241</v>
      </c>
      <c r="Q26" s="85">
        <v>337.67344910026719</v>
      </c>
      <c r="R26" s="85">
        <v>43404.858087723012</v>
      </c>
      <c r="S26" s="85">
        <v>38.078679830451307</v>
      </c>
      <c r="T26" s="85">
        <v>945.26596765375859</v>
      </c>
      <c r="U26" s="85"/>
    </row>
    <row r="27" spans="1:21" x14ac:dyDescent="0.3">
      <c r="A27" s="85" t="s">
        <v>272</v>
      </c>
      <c r="B27" s="85">
        <v>775.6710812797927</v>
      </c>
      <c r="C27" s="85">
        <v>775.6710812797927</v>
      </c>
      <c r="D27" s="85">
        <v>775.6710812797927</v>
      </c>
      <c r="E27" s="85">
        <v>775.6710812797927</v>
      </c>
      <c r="F27" s="85">
        <v>775.6710812797927</v>
      </c>
      <c r="G27" s="85">
        <v>775.6710812797927</v>
      </c>
      <c r="H27" s="85">
        <v>775.6710812797927</v>
      </c>
      <c r="I27" s="85">
        <v>775.6710812797927</v>
      </c>
      <c r="J27" s="85">
        <v>775.6710812797927</v>
      </c>
      <c r="K27" s="85">
        <v>775.6710812797927</v>
      </c>
      <c r="L27" s="85">
        <v>775.6710812797927</v>
      </c>
      <c r="M27" s="85">
        <v>775.6710812797927</v>
      </c>
      <c r="N27" s="85">
        <v>775.6710812797927</v>
      </c>
      <c r="O27" s="85">
        <v>775.6710812797927</v>
      </c>
      <c r="P27" s="85">
        <v>775.6710812797927</v>
      </c>
      <c r="Q27" s="85">
        <v>775.6710812797927</v>
      </c>
      <c r="R27" s="85">
        <v>775.6710812797927</v>
      </c>
      <c r="S27" s="85">
        <v>775.6710812797927</v>
      </c>
      <c r="T27" s="85">
        <v>775.6710812797927</v>
      </c>
      <c r="U27" s="85"/>
    </row>
    <row r="28" spans="1:21" x14ac:dyDescent="0.3">
      <c r="A28" s="85" t="s">
        <v>273</v>
      </c>
      <c r="B28" s="85">
        <v>837.32625355110906</v>
      </c>
      <c r="C28" s="85">
        <v>834.60339621342507</v>
      </c>
      <c r="D28" s="85">
        <v>755.35807732877845</v>
      </c>
      <c r="E28" s="85">
        <v>725.84301711425917</v>
      </c>
      <c r="F28" s="85">
        <v>763.32029063371385</v>
      </c>
      <c r="G28" s="85">
        <v>1069.88172394965</v>
      </c>
      <c r="H28" s="85">
        <v>816.9229640222967</v>
      </c>
      <c r="I28" s="85">
        <v>729.73619825176343</v>
      </c>
      <c r="J28" s="85">
        <v>824.1068076473515</v>
      </c>
      <c r="K28" s="85">
        <v>821.86152574072014</v>
      </c>
      <c r="L28" s="85">
        <v>808.23166068899866</v>
      </c>
      <c r="M28" s="85">
        <v>741.15271096053232</v>
      </c>
      <c r="N28" s="85">
        <v>747.42485645550596</v>
      </c>
      <c r="O28" s="85">
        <v>811.35689317289064</v>
      </c>
      <c r="P28" s="85">
        <v>803.72503150241926</v>
      </c>
      <c r="Q28" s="85">
        <v>789.65478743664437</v>
      </c>
      <c r="R28" s="85">
        <v>830.86260085035372</v>
      </c>
      <c r="S28" s="85">
        <v>775.99297865038795</v>
      </c>
      <c r="T28" s="85">
        <v>788.12350626377372</v>
      </c>
      <c r="U28" s="85"/>
    </row>
    <row r="29" spans="1:21" x14ac:dyDescent="0.3">
      <c r="A29" s="85" t="s">
        <v>274</v>
      </c>
      <c r="B29" s="85">
        <v>25.25226661206996</v>
      </c>
      <c r="C29" s="85">
        <v>21.339733834710401</v>
      </c>
      <c r="D29" s="85">
        <v>19.505584698377369</v>
      </c>
      <c r="E29" s="85">
        <v>30.24287557366539</v>
      </c>
      <c r="F29" s="85">
        <v>14.603984612059589</v>
      </c>
      <c r="G29" s="85">
        <v>25.4038354005448</v>
      </c>
      <c r="H29" s="85">
        <v>10.618043856716151</v>
      </c>
      <c r="I29" s="85">
        <v>36.99232030731887</v>
      </c>
      <c r="J29" s="85">
        <v>8.6057572812264862</v>
      </c>
      <c r="K29" s="85">
        <v>43.648574235678247</v>
      </c>
      <c r="L29" s="85">
        <v>8.4365438436764091</v>
      </c>
      <c r="M29" s="85">
        <v>36.627557666270377</v>
      </c>
      <c r="N29" s="85">
        <v>15.93760189908094</v>
      </c>
      <c r="O29" s="85">
        <v>21.945547595452719</v>
      </c>
      <c r="P29" s="85">
        <v>34.220225795519518</v>
      </c>
      <c r="Q29" s="85">
        <v>24.23427587246551</v>
      </c>
      <c r="R29" s="85">
        <v>9.2864180298107843</v>
      </c>
      <c r="S29" s="85">
        <v>12.74261119484521</v>
      </c>
      <c r="T29" s="85">
        <v>30.133968093618861</v>
      </c>
      <c r="U29" s="85"/>
    </row>
    <row r="30" spans="1:21" x14ac:dyDescent="0.3">
      <c r="A30" s="85" t="s">
        <v>275</v>
      </c>
      <c r="B30" s="85">
        <v>0.26530709187922941</v>
      </c>
      <c r="C30" s="85">
        <v>0.2911679564069497</v>
      </c>
      <c r="D30" s="85">
        <v>0.24783690131007691</v>
      </c>
      <c r="E30" s="85">
        <v>0.26956857138398521</v>
      </c>
      <c r="F30" s="85">
        <v>0.29376424288805009</v>
      </c>
      <c r="G30" s="85">
        <v>0.27858953287809141</v>
      </c>
      <c r="H30" s="85">
        <v>0.32153724258896621</v>
      </c>
      <c r="I30" s="85">
        <v>0.31742251513899228</v>
      </c>
      <c r="J30" s="85">
        <v>0.23264327518883421</v>
      </c>
      <c r="K30" s="85">
        <v>0.32723915295356393</v>
      </c>
      <c r="L30" s="85">
        <v>0.27655634887065439</v>
      </c>
      <c r="M30" s="85">
        <v>0.35357988697584192</v>
      </c>
      <c r="N30" s="85">
        <v>0.3191458333866497</v>
      </c>
      <c r="O30" s="85">
        <v>0.26565892410490149</v>
      </c>
      <c r="P30" s="85">
        <v>0.36274950216799873</v>
      </c>
      <c r="Q30" s="85">
        <v>0.27034359375486311</v>
      </c>
      <c r="R30" s="85">
        <v>0.28381026056912778</v>
      </c>
      <c r="S30" s="85">
        <v>0.24818528048437299</v>
      </c>
      <c r="T30" s="85">
        <v>0.28768880057599422</v>
      </c>
      <c r="U30" s="85"/>
    </row>
    <row r="31" spans="1:21" x14ac:dyDescent="0.3">
      <c r="A31" s="85" t="s">
        <v>276</v>
      </c>
      <c r="B31" s="85">
        <v>-13.121779801239271</v>
      </c>
      <c r="C31" s="85">
        <v>-13.74226766925249</v>
      </c>
      <c r="D31" s="85">
        <v>-14.07270010416771</v>
      </c>
      <c r="E31" s="85">
        <v>-12.46305266353399</v>
      </c>
      <c r="F31" s="85">
        <v>-15.089495634865919</v>
      </c>
      <c r="G31" s="85">
        <v>-13.103457686847721</v>
      </c>
      <c r="H31" s="85">
        <v>-16.17724168918636</v>
      </c>
      <c r="I31" s="85">
        <v>-11.72268401427865</v>
      </c>
      <c r="J31" s="85">
        <v>-16.89663255325706</v>
      </c>
      <c r="K31" s="85">
        <v>-11.1448158095832</v>
      </c>
      <c r="L31" s="85">
        <v>-16.6706500830098</v>
      </c>
      <c r="M31" s="85">
        <v>-11.77015930297924</v>
      </c>
      <c r="N31" s="85">
        <v>-14.77974654442742</v>
      </c>
      <c r="O31" s="85">
        <v>-13.634286995942171</v>
      </c>
      <c r="P31" s="85">
        <v>-12.026782472959599</v>
      </c>
      <c r="Q31" s="85">
        <v>-13.27692748835282</v>
      </c>
      <c r="R31" s="85">
        <v>-16.6490568976504</v>
      </c>
      <c r="S31" s="85">
        <v>-15.574626107297931</v>
      </c>
      <c r="T31" s="85">
        <v>-12.5209214771867</v>
      </c>
      <c r="U31" s="85"/>
    </row>
    <row r="32" spans="1:21" x14ac:dyDescent="0.3">
      <c r="A32" s="85" t="s">
        <v>277</v>
      </c>
      <c r="B32" s="85">
        <v>1.1275944001165361</v>
      </c>
      <c r="C32" s="85">
        <v>0.51457747905228501</v>
      </c>
      <c r="D32" s="85">
        <v>0.18625840259047169</v>
      </c>
      <c r="E32" s="85">
        <v>1.7839257994916411</v>
      </c>
      <c r="F32" s="85">
        <v>-0.83762934684569146</v>
      </c>
      <c r="G32" s="85">
        <v>1.1477509676123689</v>
      </c>
      <c r="H32" s="85">
        <v>-1.9315202597549741</v>
      </c>
      <c r="I32" s="85">
        <v>2.522175199694356</v>
      </c>
      <c r="J32" s="85">
        <v>-2.6500496451845841</v>
      </c>
      <c r="K32" s="85">
        <v>3.1140808487816152</v>
      </c>
      <c r="L32" s="85">
        <v>-2.5615682207720099</v>
      </c>
      <c r="M32" s="85">
        <v>2.4797728137675499</v>
      </c>
      <c r="N32" s="85">
        <v>-0.52842182693548523</v>
      </c>
      <c r="O32" s="85">
        <v>0.6190076832028879</v>
      </c>
      <c r="P32" s="85">
        <v>2.2277347104619061</v>
      </c>
      <c r="Q32" s="85">
        <v>0.97583280896119007</v>
      </c>
      <c r="R32" s="85">
        <v>-2.395057833406927</v>
      </c>
      <c r="S32" s="85">
        <v>-1.319241579814266</v>
      </c>
      <c r="T32" s="85">
        <v>1.7479722518297189</v>
      </c>
      <c r="U32" s="85"/>
    </row>
    <row r="33" spans="1:21" x14ac:dyDescent="0.3">
      <c r="A33" s="85" t="s">
        <v>278</v>
      </c>
      <c r="B33" s="85">
        <v>118.45530114220908</v>
      </c>
      <c r="C33" s="85">
        <v>54.293715384040439</v>
      </c>
      <c r="D33" s="85">
        <v>81.924930555291567</v>
      </c>
      <c r="E33" s="85">
        <v>96.358077799463871</v>
      </c>
      <c r="F33" s="85">
        <v>89.859911428823921</v>
      </c>
      <c r="G33" s="85">
        <v>99.213503417764969</v>
      </c>
      <c r="H33" s="85">
        <v>96.802807640587631</v>
      </c>
      <c r="I33" s="85">
        <v>112.51394569999654</v>
      </c>
      <c r="J33" s="85">
        <v>91.603146265037381</v>
      </c>
      <c r="K33" s="85">
        <v>45.689633536838471</v>
      </c>
      <c r="L33" s="85">
        <v>134.43242812554305</v>
      </c>
      <c r="M33" s="85">
        <v>50.248107044457328</v>
      </c>
      <c r="N33" s="85">
        <v>131.18644855199125</v>
      </c>
      <c r="O33" s="85">
        <v>62.755390927376446</v>
      </c>
      <c r="P33" s="85">
        <v>66.006716854973092</v>
      </c>
      <c r="Q33" s="85">
        <v>61.708593118619675</v>
      </c>
      <c r="R33" s="85">
        <v>81.954836659914946</v>
      </c>
      <c r="S33" s="85">
        <v>79.712429225153272</v>
      </c>
      <c r="T33" s="85">
        <v>66.719770838236826</v>
      </c>
      <c r="U33" s="85"/>
    </row>
    <row r="34" spans="1:21" x14ac:dyDescent="0.3">
      <c r="A34" s="85" t="s">
        <v>279</v>
      </c>
      <c r="B34" s="85">
        <v>606.08297690795382</v>
      </c>
      <c r="C34" s="85">
        <v>428.40298635821949</v>
      </c>
      <c r="D34" s="85">
        <v>349.87235356403284</v>
      </c>
      <c r="E34" s="85">
        <v>335.10842338725172</v>
      </c>
      <c r="F34" s="85">
        <v>438.40202368048944</v>
      </c>
      <c r="G34" s="85">
        <v>369.70181127821911</v>
      </c>
      <c r="H34" s="85">
        <v>521.54660879773007</v>
      </c>
      <c r="I34" s="85">
        <v>371.41615187784504</v>
      </c>
      <c r="J34" s="85">
        <v>612.13128883894342</v>
      </c>
      <c r="K34" s="85">
        <v>348.44231858050051</v>
      </c>
      <c r="L34" s="85">
        <v>846.62919480065034</v>
      </c>
      <c r="M34" s="85">
        <v>284.90983969949571</v>
      </c>
      <c r="N34" s="85">
        <v>438.58185475923545</v>
      </c>
      <c r="O34" s="85">
        <v>373.40269604152195</v>
      </c>
      <c r="P34" s="85">
        <v>454.17298338750078</v>
      </c>
      <c r="Q34" s="85">
        <v>346.66323285754885</v>
      </c>
      <c r="R34" s="85">
        <v>672.60643664918621</v>
      </c>
      <c r="S34" s="85">
        <v>439.76249434462204</v>
      </c>
      <c r="T34" s="85">
        <v>465.3978167217266</v>
      </c>
      <c r="U34" s="85"/>
    </row>
    <row r="35" spans="1:21" x14ac:dyDescent="0.3">
      <c r="A35" s="85" t="s">
        <v>280</v>
      </c>
      <c r="B35" s="85">
        <v>0.19544403267442201</v>
      </c>
      <c r="C35" s="85">
        <v>0.12673514684288742</v>
      </c>
      <c r="D35" s="85">
        <v>0.23415662804091164</v>
      </c>
      <c r="E35" s="85">
        <v>0.28754298929726502</v>
      </c>
      <c r="F35" s="85">
        <v>0.20497147954388659</v>
      </c>
      <c r="G35" s="85">
        <v>0.26836088001500713</v>
      </c>
      <c r="H35" s="85">
        <v>0.18560720366629857</v>
      </c>
      <c r="I35" s="85">
        <v>0.30293229072332112</v>
      </c>
      <c r="J35" s="85">
        <v>0.14964624082324746</v>
      </c>
      <c r="K35" s="85">
        <v>0.1311253860408543</v>
      </c>
      <c r="L35" s="85">
        <v>0.15878548596141537</v>
      </c>
      <c r="M35" s="85">
        <v>0.17636494091413532</v>
      </c>
      <c r="N35" s="85">
        <v>0.29911508451257646</v>
      </c>
      <c r="O35" s="85">
        <v>0.16806357209696771</v>
      </c>
      <c r="P35" s="85">
        <v>0.14533386896475986</v>
      </c>
      <c r="Q35" s="85">
        <v>0.1780073202743627</v>
      </c>
      <c r="R35" s="85">
        <v>0.12184664343713444</v>
      </c>
      <c r="S35" s="85">
        <v>0.18126245473468283</v>
      </c>
      <c r="T35" s="85">
        <v>0.14336073019897794</v>
      </c>
      <c r="U35" s="85"/>
    </row>
    <row r="36" spans="1:21" x14ac:dyDescent="0.3">
      <c r="A36" s="85" t="s">
        <v>142</v>
      </c>
      <c r="B36" s="85">
        <v>56.220967757413455</v>
      </c>
      <c r="C36" s="85">
        <v>53.666734083378714</v>
      </c>
      <c r="D36" s="85">
        <v>57.660097696688169</v>
      </c>
      <c r="E36" s="85">
        <v>59.644720791719884</v>
      </c>
      <c r="F36" s="85">
        <v>56.575147938434448</v>
      </c>
      <c r="G36" s="85">
        <v>58.931631227323678</v>
      </c>
      <c r="H36" s="85">
        <v>55.855286381646785</v>
      </c>
      <c r="I36" s="85">
        <v>60.216813781536104</v>
      </c>
      <c r="J36" s="85">
        <v>54.518447614247115</v>
      </c>
      <c r="K36" s="85">
        <v>53.829940001518743</v>
      </c>
      <c r="L36" s="85">
        <v>54.85819650414183</v>
      </c>
      <c r="M36" s="85">
        <v>55.51170784067417</v>
      </c>
      <c r="N36" s="85">
        <v>60.074910204928493</v>
      </c>
      <c r="O36" s="85">
        <v>55.203106769404002</v>
      </c>
      <c r="P36" s="85">
        <v>54.358136392741997</v>
      </c>
      <c r="Q36" s="85">
        <v>55.572762835478159</v>
      </c>
      <c r="R36" s="85">
        <v>53.485005332235474</v>
      </c>
      <c r="S36" s="85">
        <v>55.693771551475194</v>
      </c>
      <c r="T36" s="85">
        <v>54.284785509255684</v>
      </c>
      <c r="U36" s="85"/>
    </row>
  </sheetData>
  <mergeCells count="1">
    <mergeCell ref="A1:T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47BCC-7663-4D0A-9940-9AEF8FF189F2}">
  <dimension ref="A1:AC187"/>
  <sheetViews>
    <sheetView zoomScale="70" zoomScaleNormal="70" workbookViewId="0">
      <selection sqref="A1:XFD1048576"/>
    </sheetView>
  </sheetViews>
  <sheetFormatPr defaultRowHeight="14" x14ac:dyDescent="0.3"/>
  <cols>
    <col min="1" max="1" width="14.83203125" style="46" customWidth="1"/>
    <col min="2" max="2" width="12.4140625" style="46" customWidth="1"/>
    <col min="3" max="13" width="8.6640625" style="46"/>
    <col min="14" max="14" width="8.6640625" style="92"/>
    <col min="15" max="16384" width="8.6640625" style="46"/>
  </cols>
  <sheetData>
    <row r="1" spans="1:29" ht="16" customHeight="1" x14ac:dyDescent="0.3">
      <c r="B1" s="86" t="s">
        <v>281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3" spans="1:29" s="87" customFormat="1" x14ac:dyDescent="0.3">
      <c r="B3" s="87" t="s">
        <v>282</v>
      </c>
      <c r="C3" s="87" t="s">
        <v>283</v>
      </c>
      <c r="D3" s="87" t="s">
        <v>284</v>
      </c>
      <c r="E3" s="87" t="s">
        <v>285</v>
      </c>
      <c r="F3" s="87" t="s">
        <v>286</v>
      </c>
      <c r="G3" s="87" t="s">
        <v>287</v>
      </c>
      <c r="H3" s="87" t="s">
        <v>288</v>
      </c>
      <c r="I3" s="87" t="s">
        <v>289</v>
      </c>
      <c r="J3" s="87" t="s">
        <v>290</v>
      </c>
      <c r="K3" s="87" t="s">
        <v>291</v>
      </c>
      <c r="L3" s="87" t="s">
        <v>292</v>
      </c>
      <c r="M3" s="87" t="s">
        <v>293</v>
      </c>
      <c r="N3" s="88" t="s">
        <v>294</v>
      </c>
      <c r="O3" s="89" t="s">
        <v>295</v>
      </c>
      <c r="P3" s="87" t="s">
        <v>296</v>
      </c>
      <c r="Q3" s="87" t="s">
        <v>297</v>
      </c>
      <c r="R3" s="87" t="s">
        <v>298</v>
      </c>
      <c r="S3" s="87" t="s">
        <v>299</v>
      </c>
      <c r="T3" s="87" t="s">
        <v>300</v>
      </c>
      <c r="U3" s="87" t="s">
        <v>301</v>
      </c>
      <c r="V3" s="87" t="s">
        <v>302</v>
      </c>
      <c r="W3" s="87" t="s">
        <v>303</v>
      </c>
      <c r="X3" s="87" t="s">
        <v>304</v>
      </c>
      <c r="Y3" s="87" t="s">
        <v>305</v>
      </c>
      <c r="Z3" s="87" t="s">
        <v>294</v>
      </c>
      <c r="AA3" s="90" t="s">
        <v>306</v>
      </c>
      <c r="AB3" s="90" t="s">
        <v>307</v>
      </c>
      <c r="AC3" s="90" t="s">
        <v>308</v>
      </c>
    </row>
    <row r="4" spans="1:29" x14ac:dyDescent="0.3">
      <c r="A4" s="46" t="s">
        <v>309</v>
      </c>
      <c r="B4" s="91" t="s">
        <v>310</v>
      </c>
      <c r="C4" s="91">
        <v>63.459000000000003</v>
      </c>
      <c r="D4" s="91">
        <v>0</v>
      </c>
      <c r="E4" s="91">
        <v>22.7</v>
      </c>
      <c r="F4" s="91">
        <v>0</v>
      </c>
      <c r="G4" s="91">
        <v>0</v>
      </c>
      <c r="H4" s="91">
        <v>0.123</v>
      </c>
      <c r="I4" s="91">
        <v>3.2000000000000001E-2</v>
      </c>
      <c r="J4" s="91">
        <v>7.0000000000000001E-3</v>
      </c>
      <c r="K4" s="91">
        <v>4.9409999999999998</v>
      </c>
      <c r="L4" s="91">
        <v>9.3369999999999997</v>
      </c>
      <c r="M4" s="91">
        <v>0.34899999999999998</v>
      </c>
      <c r="N4" s="92">
        <v>100.956</v>
      </c>
      <c r="O4" s="93">
        <v>8</v>
      </c>
      <c r="P4" s="91">
        <v>2.3904999999999998</v>
      </c>
      <c r="Q4" s="91">
        <v>8.3788999999999998</v>
      </c>
      <c r="R4" s="91">
        <v>3.5327999999999999</v>
      </c>
      <c r="S4" s="91">
        <v>1.4E-3</v>
      </c>
      <c r="T4" s="91">
        <v>5.8700000000000002E-2</v>
      </c>
      <c r="U4" s="91">
        <v>3.5999999999999999E-3</v>
      </c>
      <c r="V4" s="91">
        <v>0</v>
      </c>
      <c r="W4" s="91">
        <v>0.69899999999999995</v>
      </c>
      <c r="X4" s="91">
        <v>1.3599999999999999E-2</v>
      </c>
      <c r="Y4" s="91">
        <v>0</v>
      </c>
      <c r="Z4" s="91">
        <v>15.0793</v>
      </c>
      <c r="AA4" s="93">
        <f t="shared" ref="AA4:AA38" si="0">W4/(W4+P4+T4)*100</f>
        <v>22.203163712597675</v>
      </c>
      <c r="AB4" s="93">
        <f t="shared" ref="AB4:AB38" si="1">P4/(P4+W4+T4)*100</f>
        <v>75.932278762467448</v>
      </c>
      <c r="AC4" s="93">
        <f t="shared" ref="AC4:AC38" si="2">T4/(P4+W4+T4)*100</f>
        <v>1.8645575249348838</v>
      </c>
    </row>
    <row r="5" spans="1:29" x14ac:dyDescent="0.3">
      <c r="A5" s="46" t="s">
        <v>309</v>
      </c>
      <c r="B5" s="91" t="s">
        <v>311</v>
      </c>
      <c r="C5" s="91">
        <v>63.066000000000003</v>
      </c>
      <c r="D5" s="91">
        <v>1.6E-2</v>
      </c>
      <c r="E5" s="91">
        <v>23.132000000000001</v>
      </c>
      <c r="F5" s="91">
        <v>0</v>
      </c>
      <c r="G5" s="91">
        <v>0</v>
      </c>
      <c r="H5" s="91">
        <v>9.2999999999999999E-2</v>
      </c>
      <c r="I5" s="91">
        <v>6.8000000000000005E-2</v>
      </c>
      <c r="J5" s="91">
        <v>8.9999999999999993E-3</v>
      </c>
      <c r="K5" s="91">
        <v>5.3869999999999996</v>
      </c>
      <c r="L5" s="91">
        <v>9.1679999999999993</v>
      </c>
      <c r="M5" s="91">
        <v>0.42299999999999999</v>
      </c>
      <c r="N5" s="92">
        <v>101.39</v>
      </c>
      <c r="O5" s="93">
        <v>8</v>
      </c>
      <c r="P5" s="91">
        <v>2.3420999999999998</v>
      </c>
      <c r="Q5" s="91">
        <v>8.3093000000000004</v>
      </c>
      <c r="R5" s="91">
        <v>3.5922999999999998</v>
      </c>
      <c r="S5" s="91">
        <v>1.6999999999999999E-3</v>
      </c>
      <c r="T5" s="91">
        <v>7.1099999999999997E-2</v>
      </c>
      <c r="U5" s="91">
        <v>7.4999999999999997E-3</v>
      </c>
      <c r="V5" s="91">
        <v>0</v>
      </c>
      <c r="W5" s="91">
        <v>0.76049999999999995</v>
      </c>
      <c r="X5" s="91">
        <v>1.0200000000000001E-2</v>
      </c>
      <c r="Y5" s="91">
        <v>1.6000000000000001E-3</v>
      </c>
      <c r="Z5" s="91">
        <v>15.099299999999999</v>
      </c>
      <c r="AA5" s="93">
        <f t="shared" si="0"/>
        <v>23.962567350411192</v>
      </c>
      <c r="AB5" s="93">
        <f t="shared" si="1"/>
        <v>73.797145287834383</v>
      </c>
      <c r="AC5" s="93">
        <f t="shared" si="2"/>
        <v>2.2402873617544192</v>
      </c>
    </row>
    <row r="6" spans="1:29" x14ac:dyDescent="0.3">
      <c r="A6" s="46" t="s">
        <v>309</v>
      </c>
      <c r="B6" s="91" t="s">
        <v>312</v>
      </c>
      <c r="C6" s="91">
        <v>58.831000000000003</v>
      </c>
      <c r="D6" s="91">
        <v>0</v>
      </c>
      <c r="E6" s="91">
        <v>25.643999999999998</v>
      </c>
      <c r="F6" s="91">
        <v>0</v>
      </c>
      <c r="G6" s="91">
        <v>0</v>
      </c>
      <c r="H6" s="91">
        <v>0.154</v>
      </c>
      <c r="I6" s="91">
        <v>0</v>
      </c>
      <c r="J6" s="91">
        <v>0</v>
      </c>
      <c r="K6" s="91">
        <v>8.782</v>
      </c>
      <c r="L6" s="91">
        <v>7.2489999999999997</v>
      </c>
      <c r="M6" s="91">
        <v>0.27400000000000002</v>
      </c>
      <c r="N6" s="92">
        <v>100.938</v>
      </c>
      <c r="O6" s="93">
        <v>8</v>
      </c>
      <c r="P6" s="91">
        <v>1.8769</v>
      </c>
      <c r="Q6" s="91">
        <v>7.8551000000000002</v>
      </c>
      <c r="R6" s="91">
        <v>4.0358000000000001</v>
      </c>
      <c r="S6" s="91">
        <v>0</v>
      </c>
      <c r="T6" s="91">
        <v>4.6699999999999998E-2</v>
      </c>
      <c r="U6" s="91">
        <v>0</v>
      </c>
      <c r="V6" s="91">
        <v>0</v>
      </c>
      <c r="W6" s="91">
        <v>1.2564</v>
      </c>
      <c r="X6" s="91">
        <v>1.72E-2</v>
      </c>
      <c r="Y6" s="91">
        <v>0</v>
      </c>
      <c r="Z6" s="91">
        <v>15.0886</v>
      </c>
      <c r="AA6" s="93">
        <f t="shared" si="0"/>
        <v>39.509433962264147</v>
      </c>
      <c r="AB6" s="93">
        <f t="shared" si="1"/>
        <v>59.022012578616348</v>
      </c>
      <c r="AC6" s="93">
        <f t="shared" si="2"/>
        <v>1.4685534591194969</v>
      </c>
    </row>
    <row r="7" spans="1:29" x14ac:dyDescent="0.3">
      <c r="A7" s="46" t="s">
        <v>309</v>
      </c>
      <c r="B7" s="91" t="s">
        <v>313</v>
      </c>
      <c r="C7" s="91">
        <v>57.753999999999998</v>
      </c>
      <c r="D7" s="91">
        <v>0</v>
      </c>
      <c r="E7" s="91">
        <v>26.215</v>
      </c>
      <c r="F7" s="91">
        <v>0</v>
      </c>
      <c r="G7" s="91">
        <v>0</v>
      </c>
      <c r="H7" s="91">
        <v>0.14299999999999999</v>
      </c>
      <c r="I7" s="91">
        <v>7.0000000000000001E-3</v>
      </c>
      <c r="J7" s="91">
        <v>4.0000000000000001E-3</v>
      </c>
      <c r="K7" s="91">
        <v>9.7270000000000003</v>
      </c>
      <c r="L7" s="91">
        <v>6.9509999999999996</v>
      </c>
      <c r="M7" s="91">
        <v>0.24199999999999999</v>
      </c>
      <c r="N7" s="92">
        <v>101.142</v>
      </c>
      <c r="O7" s="93">
        <v>8</v>
      </c>
      <c r="P7" s="91">
        <v>1.8028999999999999</v>
      </c>
      <c r="Q7" s="91">
        <v>7.7255000000000003</v>
      </c>
      <c r="R7" s="91">
        <v>4.1333000000000002</v>
      </c>
      <c r="S7" s="91">
        <v>8.0000000000000004E-4</v>
      </c>
      <c r="T7" s="91">
        <v>4.1300000000000003E-2</v>
      </c>
      <c r="U7" s="91">
        <v>8.0000000000000004E-4</v>
      </c>
      <c r="V7" s="91">
        <v>0</v>
      </c>
      <c r="W7" s="91">
        <v>1.3940999999999999</v>
      </c>
      <c r="X7" s="91">
        <v>1.5900000000000001E-2</v>
      </c>
      <c r="Y7" s="91">
        <v>0</v>
      </c>
      <c r="Z7" s="91">
        <v>15.1252</v>
      </c>
      <c r="AA7" s="93">
        <f t="shared" si="0"/>
        <v>43.050365932742487</v>
      </c>
      <c r="AB7" s="93">
        <f t="shared" si="1"/>
        <v>55.674273538585048</v>
      </c>
      <c r="AC7" s="93">
        <f t="shared" si="2"/>
        <v>1.2753605286724516</v>
      </c>
    </row>
    <row r="8" spans="1:29" x14ac:dyDescent="0.3">
      <c r="A8" s="46" t="s">
        <v>309</v>
      </c>
      <c r="B8" s="91" t="s">
        <v>314</v>
      </c>
      <c r="C8" s="91">
        <v>57.890999999999998</v>
      </c>
      <c r="D8" s="91">
        <v>1.4999999999999999E-2</v>
      </c>
      <c r="E8" s="91">
        <v>26.283000000000001</v>
      </c>
      <c r="F8" s="91">
        <v>3.1E-2</v>
      </c>
      <c r="G8" s="91">
        <v>0</v>
      </c>
      <c r="H8" s="91">
        <v>0.16600000000000001</v>
      </c>
      <c r="I8" s="91">
        <v>4.1000000000000002E-2</v>
      </c>
      <c r="J8" s="91">
        <v>8.0000000000000002E-3</v>
      </c>
      <c r="K8" s="91">
        <v>9.6989999999999998</v>
      </c>
      <c r="L8" s="91">
        <v>7.0369999999999999</v>
      </c>
      <c r="M8" s="91">
        <v>0.188</v>
      </c>
      <c r="N8" s="92">
        <v>101.4</v>
      </c>
      <c r="O8" s="93">
        <v>8</v>
      </c>
      <c r="P8" s="91">
        <v>1.8206</v>
      </c>
      <c r="Q8" s="91">
        <v>7.7239000000000004</v>
      </c>
      <c r="R8" s="91">
        <v>4.1334</v>
      </c>
      <c r="S8" s="91">
        <v>1.6000000000000001E-3</v>
      </c>
      <c r="T8" s="91">
        <v>3.2000000000000001E-2</v>
      </c>
      <c r="U8" s="91">
        <v>4.5999999999999999E-3</v>
      </c>
      <c r="V8" s="91">
        <v>3.3E-3</v>
      </c>
      <c r="W8" s="91">
        <v>1.3866000000000001</v>
      </c>
      <c r="X8" s="91">
        <v>1.8499999999999999E-2</v>
      </c>
      <c r="Y8" s="91">
        <v>1.5E-3</v>
      </c>
      <c r="Z8" s="91">
        <v>15.1305</v>
      </c>
      <c r="AA8" s="93">
        <f t="shared" si="0"/>
        <v>42.806865892813036</v>
      </c>
      <c r="AB8" s="93">
        <f t="shared" si="1"/>
        <v>56.205235860706338</v>
      </c>
      <c r="AC8" s="93">
        <f t="shared" si="2"/>
        <v>0.98789824648061242</v>
      </c>
    </row>
    <row r="9" spans="1:29" x14ac:dyDescent="0.3">
      <c r="A9" s="46" t="s">
        <v>309</v>
      </c>
      <c r="B9" s="91" t="s">
        <v>315</v>
      </c>
      <c r="C9" s="91">
        <v>59.247999999999998</v>
      </c>
      <c r="D9" s="91">
        <v>2.8000000000000001E-2</v>
      </c>
      <c r="E9" s="91">
        <v>25.305</v>
      </c>
      <c r="F9" s="91">
        <v>1.7000000000000001E-2</v>
      </c>
      <c r="G9" s="91">
        <v>0</v>
      </c>
      <c r="H9" s="91">
        <v>0.16900000000000001</v>
      </c>
      <c r="I9" s="91">
        <v>2.8000000000000001E-2</v>
      </c>
      <c r="J9" s="91">
        <v>5.0000000000000001E-3</v>
      </c>
      <c r="K9" s="91">
        <v>8.3780000000000001</v>
      </c>
      <c r="L9" s="91">
        <v>7.4960000000000004</v>
      </c>
      <c r="M9" s="91">
        <v>0.309</v>
      </c>
      <c r="N9" s="92">
        <v>101.05200000000001</v>
      </c>
      <c r="O9" s="93">
        <v>8</v>
      </c>
      <c r="P9" s="91">
        <v>1.9379</v>
      </c>
      <c r="Q9" s="91">
        <v>7.9</v>
      </c>
      <c r="R9" s="91">
        <v>3.9769999999999999</v>
      </c>
      <c r="S9" s="91">
        <v>1E-3</v>
      </c>
      <c r="T9" s="91">
        <v>5.2600000000000001E-2</v>
      </c>
      <c r="U9" s="91">
        <v>3.2000000000000002E-3</v>
      </c>
      <c r="V9" s="91">
        <v>1.8E-3</v>
      </c>
      <c r="W9" s="91">
        <v>1.1969000000000001</v>
      </c>
      <c r="X9" s="91">
        <v>1.89E-2</v>
      </c>
      <c r="Y9" s="91">
        <v>2.8E-3</v>
      </c>
      <c r="Z9" s="91">
        <v>15.099500000000001</v>
      </c>
      <c r="AA9" s="93">
        <f t="shared" si="0"/>
        <v>37.55098199159189</v>
      </c>
      <c r="AB9" s="93">
        <f t="shared" si="1"/>
        <v>60.798770157495127</v>
      </c>
      <c r="AC9" s="93">
        <f t="shared" si="2"/>
        <v>1.6502478509129697</v>
      </c>
    </row>
    <row r="10" spans="1:29" x14ac:dyDescent="0.3">
      <c r="A10" s="46" t="s">
        <v>309</v>
      </c>
      <c r="B10" s="91" t="s">
        <v>316</v>
      </c>
      <c r="C10" s="91">
        <v>59.18</v>
      </c>
      <c r="D10" s="91">
        <v>1.2E-2</v>
      </c>
      <c r="E10" s="91">
        <v>25.077999999999999</v>
      </c>
      <c r="F10" s="91">
        <v>0</v>
      </c>
      <c r="G10" s="91">
        <v>0</v>
      </c>
      <c r="H10" s="91">
        <v>0.19500000000000001</v>
      </c>
      <c r="I10" s="91">
        <v>0</v>
      </c>
      <c r="J10" s="91">
        <v>0</v>
      </c>
      <c r="K10" s="91">
        <v>8.4009999999999998</v>
      </c>
      <c r="L10" s="91">
        <v>7.4429999999999996</v>
      </c>
      <c r="M10" s="91">
        <v>0.312</v>
      </c>
      <c r="N10" s="92">
        <v>100.676</v>
      </c>
      <c r="O10" s="93">
        <v>8</v>
      </c>
      <c r="P10" s="91">
        <v>1.9314</v>
      </c>
      <c r="Q10" s="91">
        <v>7.9192999999999998</v>
      </c>
      <c r="R10" s="91">
        <v>3.9554999999999998</v>
      </c>
      <c r="S10" s="91">
        <v>0</v>
      </c>
      <c r="T10" s="91">
        <v>5.33E-2</v>
      </c>
      <c r="U10" s="91">
        <v>0</v>
      </c>
      <c r="V10" s="91">
        <v>0</v>
      </c>
      <c r="W10" s="91">
        <v>1.2045999999999999</v>
      </c>
      <c r="X10" s="91">
        <v>2.1899999999999999E-2</v>
      </c>
      <c r="Y10" s="91">
        <v>1.2999999999999999E-3</v>
      </c>
      <c r="Z10" s="91">
        <v>15.0932</v>
      </c>
      <c r="AA10" s="93">
        <f t="shared" si="0"/>
        <v>37.77004358323142</v>
      </c>
      <c r="AB10" s="93">
        <f t="shared" si="1"/>
        <v>60.558743297902353</v>
      </c>
      <c r="AC10" s="93">
        <f t="shared" si="2"/>
        <v>1.6712131188662087</v>
      </c>
    </row>
    <row r="11" spans="1:29" x14ac:dyDescent="0.3">
      <c r="A11" s="46" t="s">
        <v>309</v>
      </c>
      <c r="B11" s="91" t="s">
        <v>317</v>
      </c>
      <c r="C11" s="91">
        <v>59.307000000000002</v>
      </c>
      <c r="D11" s="91">
        <v>5.0000000000000001E-3</v>
      </c>
      <c r="E11" s="91">
        <v>25.099</v>
      </c>
      <c r="F11" s="91">
        <v>5.0000000000000001E-3</v>
      </c>
      <c r="G11" s="91">
        <v>0</v>
      </c>
      <c r="H11" s="91">
        <v>0.13</v>
      </c>
      <c r="I11" s="91">
        <v>5.0000000000000001E-3</v>
      </c>
      <c r="J11" s="91">
        <v>0</v>
      </c>
      <c r="K11" s="91">
        <v>8.5779999999999994</v>
      </c>
      <c r="L11" s="91">
        <v>7.4429999999999996</v>
      </c>
      <c r="M11" s="91">
        <v>0.28699999999999998</v>
      </c>
      <c r="N11" s="92">
        <v>100.89700000000001</v>
      </c>
      <c r="O11" s="93">
        <v>8</v>
      </c>
      <c r="P11" s="91">
        <v>1.9269000000000001</v>
      </c>
      <c r="Q11" s="91">
        <v>7.9184999999999999</v>
      </c>
      <c r="R11" s="91">
        <v>3.95</v>
      </c>
      <c r="S11" s="91">
        <v>0</v>
      </c>
      <c r="T11" s="91">
        <v>4.9000000000000002E-2</v>
      </c>
      <c r="U11" s="91">
        <v>5.9999999999999995E-4</v>
      </c>
      <c r="V11" s="91">
        <v>5.0000000000000001E-4</v>
      </c>
      <c r="W11" s="91">
        <v>1.2271000000000001</v>
      </c>
      <c r="X11" s="91">
        <v>1.46E-2</v>
      </c>
      <c r="Y11" s="91">
        <v>5.0000000000000001E-4</v>
      </c>
      <c r="Z11" s="91">
        <v>15.091799999999999</v>
      </c>
      <c r="AA11" s="93">
        <f t="shared" si="0"/>
        <v>38.310958476428354</v>
      </c>
      <c r="AB11" s="93">
        <f t="shared" si="1"/>
        <v>60.159225725881996</v>
      </c>
      <c r="AC11" s="93">
        <f t="shared" si="2"/>
        <v>1.529815797689666</v>
      </c>
    </row>
    <row r="12" spans="1:29" x14ac:dyDescent="0.3">
      <c r="A12" s="46" t="s">
        <v>309</v>
      </c>
      <c r="B12" s="91" t="s">
        <v>318</v>
      </c>
      <c r="C12" s="91">
        <v>58.55</v>
      </c>
      <c r="D12" s="91">
        <v>3.6999999999999998E-2</v>
      </c>
      <c r="E12" s="91">
        <v>25.381</v>
      </c>
      <c r="F12" s="91">
        <v>1.4E-2</v>
      </c>
      <c r="G12" s="91">
        <v>0</v>
      </c>
      <c r="H12" s="91">
        <v>0.221</v>
      </c>
      <c r="I12" s="91">
        <v>0</v>
      </c>
      <c r="J12" s="91">
        <v>0</v>
      </c>
      <c r="K12" s="91">
        <v>8.7080000000000002</v>
      </c>
      <c r="L12" s="91">
        <v>7.3869999999999996</v>
      </c>
      <c r="M12" s="91">
        <v>0.311</v>
      </c>
      <c r="N12" s="92">
        <v>100.613</v>
      </c>
      <c r="O12" s="93">
        <v>8</v>
      </c>
      <c r="P12" s="91">
        <v>1.9211</v>
      </c>
      <c r="Q12" s="91">
        <v>7.8533999999999997</v>
      </c>
      <c r="R12" s="91">
        <v>4.0126999999999997</v>
      </c>
      <c r="S12" s="91">
        <v>1E-4</v>
      </c>
      <c r="T12" s="91">
        <v>5.33E-2</v>
      </c>
      <c r="U12" s="91">
        <v>0</v>
      </c>
      <c r="V12" s="91">
        <v>1.5E-3</v>
      </c>
      <c r="W12" s="91">
        <v>1.2515000000000001</v>
      </c>
      <c r="X12" s="91">
        <v>2.4799999999999999E-2</v>
      </c>
      <c r="Y12" s="91">
        <v>3.8E-3</v>
      </c>
      <c r="Z12" s="91">
        <v>15.1227</v>
      </c>
      <c r="AA12" s="93">
        <f t="shared" si="0"/>
        <v>38.795374934126912</v>
      </c>
      <c r="AB12" s="93">
        <f t="shared" si="1"/>
        <v>59.552372981183545</v>
      </c>
      <c r="AC12" s="93">
        <f t="shared" si="2"/>
        <v>1.6522520846895439</v>
      </c>
    </row>
    <row r="13" spans="1:29" x14ac:dyDescent="0.3">
      <c r="A13" s="46" t="s">
        <v>309</v>
      </c>
      <c r="B13" s="91" t="s">
        <v>319</v>
      </c>
      <c r="C13" s="91">
        <v>58.866999999999997</v>
      </c>
      <c r="D13" s="91">
        <v>0</v>
      </c>
      <c r="E13" s="91">
        <v>25.401</v>
      </c>
      <c r="F13" s="91">
        <v>4.1000000000000002E-2</v>
      </c>
      <c r="G13" s="91">
        <v>0</v>
      </c>
      <c r="H13" s="91">
        <v>0.29199999999999998</v>
      </c>
      <c r="I13" s="91">
        <v>2.7E-2</v>
      </c>
      <c r="J13" s="91">
        <v>1.2999999999999999E-2</v>
      </c>
      <c r="K13" s="91">
        <v>8.7040000000000006</v>
      </c>
      <c r="L13" s="91">
        <v>7.5350000000000001</v>
      </c>
      <c r="M13" s="91">
        <v>0.26200000000000001</v>
      </c>
      <c r="N13" s="92">
        <v>101.173</v>
      </c>
      <c r="O13" s="93">
        <v>8</v>
      </c>
      <c r="P13" s="91">
        <v>1.9500999999999999</v>
      </c>
      <c r="Q13" s="91">
        <v>7.8570000000000002</v>
      </c>
      <c r="R13" s="91">
        <v>3.9962</v>
      </c>
      <c r="S13" s="91">
        <v>2.5000000000000001E-3</v>
      </c>
      <c r="T13" s="91">
        <v>4.4499999999999998E-2</v>
      </c>
      <c r="U13" s="91">
        <v>3.0000000000000001E-3</v>
      </c>
      <c r="V13" s="91">
        <v>4.3E-3</v>
      </c>
      <c r="W13" s="91">
        <v>1.2448999999999999</v>
      </c>
      <c r="X13" s="91">
        <v>3.2599999999999997E-2</v>
      </c>
      <c r="Y13" s="91">
        <v>0</v>
      </c>
      <c r="Z13" s="91">
        <v>15.138500000000001</v>
      </c>
      <c r="AA13" s="93">
        <f t="shared" si="0"/>
        <v>38.428769871893806</v>
      </c>
      <c r="AB13" s="93">
        <f t="shared" si="1"/>
        <v>60.197561352060504</v>
      </c>
      <c r="AC13" s="93">
        <f t="shared" si="2"/>
        <v>1.373668776045686</v>
      </c>
    </row>
    <row r="14" spans="1:29" x14ac:dyDescent="0.3">
      <c r="A14" s="46" t="s">
        <v>309</v>
      </c>
      <c r="B14" s="91" t="s">
        <v>320</v>
      </c>
      <c r="C14" s="91">
        <v>58.271999999999998</v>
      </c>
      <c r="D14" s="91">
        <v>1.4E-2</v>
      </c>
      <c r="E14" s="91">
        <v>25.814</v>
      </c>
      <c r="F14" s="91">
        <v>0</v>
      </c>
      <c r="G14" s="91">
        <v>0</v>
      </c>
      <c r="H14" s="91">
        <v>0.16900000000000001</v>
      </c>
      <c r="I14" s="91">
        <v>0</v>
      </c>
      <c r="J14" s="91">
        <v>0</v>
      </c>
      <c r="K14" s="91">
        <v>9.3960000000000008</v>
      </c>
      <c r="L14" s="91">
        <v>6.9180000000000001</v>
      </c>
      <c r="M14" s="91">
        <v>0.318</v>
      </c>
      <c r="N14" s="92">
        <v>100.901</v>
      </c>
      <c r="O14" s="93">
        <v>8</v>
      </c>
      <c r="P14" s="91">
        <v>1.7951999999999999</v>
      </c>
      <c r="Q14" s="91">
        <v>7.7988</v>
      </c>
      <c r="R14" s="91">
        <v>4.0721999999999996</v>
      </c>
      <c r="S14" s="91">
        <v>0</v>
      </c>
      <c r="T14" s="91">
        <v>5.4300000000000001E-2</v>
      </c>
      <c r="U14" s="91">
        <v>0</v>
      </c>
      <c r="V14" s="91">
        <v>0</v>
      </c>
      <c r="W14" s="91">
        <v>1.3474999999999999</v>
      </c>
      <c r="X14" s="91">
        <v>1.89E-2</v>
      </c>
      <c r="Y14" s="91">
        <v>1.4E-3</v>
      </c>
      <c r="Z14" s="91">
        <v>15.0883</v>
      </c>
      <c r="AA14" s="93">
        <f t="shared" si="0"/>
        <v>42.148889583984989</v>
      </c>
      <c r="AB14" s="93">
        <f t="shared" si="1"/>
        <v>56.152643102908982</v>
      </c>
      <c r="AC14" s="93">
        <f t="shared" si="2"/>
        <v>1.6984673131060373</v>
      </c>
    </row>
    <row r="15" spans="1:29" x14ac:dyDescent="0.3">
      <c r="A15" s="46" t="s">
        <v>309</v>
      </c>
      <c r="B15" s="91" t="s">
        <v>321</v>
      </c>
      <c r="C15" s="91">
        <v>55.706000000000003</v>
      </c>
      <c r="D15" s="91">
        <v>4.5999999999999999E-2</v>
      </c>
      <c r="E15" s="91">
        <v>27.181999999999999</v>
      </c>
      <c r="F15" s="91">
        <v>3.4000000000000002E-2</v>
      </c>
      <c r="G15" s="91">
        <v>0</v>
      </c>
      <c r="H15" s="91">
        <v>0.14399999999999999</v>
      </c>
      <c r="I15" s="91">
        <v>0.03</v>
      </c>
      <c r="J15" s="91">
        <v>1.2999999999999999E-2</v>
      </c>
      <c r="K15" s="91">
        <v>11.253</v>
      </c>
      <c r="L15" s="91">
        <v>6.1959999999999997</v>
      </c>
      <c r="M15" s="91">
        <v>0.248</v>
      </c>
      <c r="N15" s="92">
        <v>100.914</v>
      </c>
      <c r="O15" s="93">
        <v>8</v>
      </c>
      <c r="P15" s="91">
        <v>1.6194</v>
      </c>
      <c r="Q15" s="91">
        <v>7.5091999999999999</v>
      </c>
      <c r="R15" s="91">
        <v>4.3189000000000002</v>
      </c>
      <c r="S15" s="91">
        <v>2.7000000000000001E-3</v>
      </c>
      <c r="T15" s="91">
        <v>4.2599999999999999E-2</v>
      </c>
      <c r="U15" s="91">
        <v>3.3999999999999998E-3</v>
      </c>
      <c r="V15" s="91">
        <v>3.5999999999999999E-3</v>
      </c>
      <c r="W15" s="91">
        <v>1.6254</v>
      </c>
      <c r="X15" s="91">
        <v>1.6199999999999999E-2</v>
      </c>
      <c r="Y15" s="91">
        <v>4.7000000000000002E-3</v>
      </c>
      <c r="Z15" s="91">
        <v>15.152900000000001</v>
      </c>
      <c r="AA15" s="93">
        <f t="shared" si="0"/>
        <v>49.443329074648659</v>
      </c>
      <c r="AB15" s="93">
        <f t="shared" si="1"/>
        <v>49.26081401715642</v>
      </c>
      <c r="AC15" s="93">
        <f t="shared" si="2"/>
        <v>1.295856908194926</v>
      </c>
    </row>
    <row r="16" spans="1:29" x14ac:dyDescent="0.3">
      <c r="A16" s="46" t="s">
        <v>309</v>
      </c>
      <c r="B16" s="91" t="s">
        <v>322</v>
      </c>
      <c r="C16" s="91">
        <v>58.781999999999996</v>
      </c>
      <c r="D16" s="91">
        <v>4.2000000000000003E-2</v>
      </c>
      <c r="E16" s="91">
        <v>25.26</v>
      </c>
      <c r="F16" s="91">
        <v>1.7000000000000001E-2</v>
      </c>
      <c r="G16" s="91">
        <v>0</v>
      </c>
      <c r="H16" s="91">
        <v>0.19500000000000001</v>
      </c>
      <c r="I16" s="91">
        <v>1.6E-2</v>
      </c>
      <c r="J16" s="91">
        <v>0</v>
      </c>
      <c r="K16" s="91">
        <v>8.6679999999999993</v>
      </c>
      <c r="L16" s="91">
        <v>7.3490000000000002</v>
      </c>
      <c r="M16" s="91">
        <v>0.36899999999999999</v>
      </c>
      <c r="N16" s="92">
        <v>100.69799999999999</v>
      </c>
      <c r="O16" s="93">
        <v>8</v>
      </c>
      <c r="P16" s="91">
        <v>1.9091</v>
      </c>
      <c r="Q16" s="91">
        <v>7.8756000000000004</v>
      </c>
      <c r="R16" s="91">
        <v>3.9889999999999999</v>
      </c>
      <c r="S16" s="91">
        <v>0</v>
      </c>
      <c r="T16" s="91">
        <v>6.3100000000000003E-2</v>
      </c>
      <c r="U16" s="91">
        <v>1.8E-3</v>
      </c>
      <c r="V16" s="91">
        <v>1.8E-3</v>
      </c>
      <c r="W16" s="91">
        <v>1.2444</v>
      </c>
      <c r="X16" s="91">
        <v>2.18E-2</v>
      </c>
      <c r="Y16" s="91">
        <v>4.1999999999999997E-3</v>
      </c>
      <c r="Z16" s="91">
        <v>15.110799999999999</v>
      </c>
      <c r="AA16" s="93">
        <f t="shared" si="0"/>
        <v>38.68681216191009</v>
      </c>
      <c r="AB16" s="93">
        <f t="shared" si="1"/>
        <v>59.351489150034197</v>
      </c>
      <c r="AC16" s="93">
        <f t="shared" si="2"/>
        <v>1.961698688055711</v>
      </c>
    </row>
    <row r="17" spans="1:29" x14ac:dyDescent="0.3">
      <c r="A17" s="46" t="s">
        <v>309</v>
      </c>
      <c r="B17" s="91" t="s">
        <v>323</v>
      </c>
      <c r="C17" s="91">
        <v>59.043999999999997</v>
      </c>
      <c r="D17" s="91">
        <v>4.2000000000000003E-2</v>
      </c>
      <c r="E17" s="91">
        <v>25.396999999999998</v>
      </c>
      <c r="F17" s="91">
        <v>0.01</v>
      </c>
      <c r="G17" s="91">
        <v>0</v>
      </c>
      <c r="H17" s="91">
        <v>0.189</v>
      </c>
      <c r="I17" s="91">
        <v>0</v>
      </c>
      <c r="J17" s="91">
        <v>1.7000000000000001E-2</v>
      </c>
      <c r="K17" s="91">
        <v>8.609</v>
      </c>
      <c r="L17" s="91">
        <v>7.32</v>
      </c>
      <c r="M17" s="91">
        <v>0.41</v>
      </c>
      <c r="N17" s="92">
        <v>101.038</v>
      </c>
      <c r="O17" s="93">
        <v>8</v>
      </c>
      <c r="P17" s="91">
        <v>1.8942000000000001</v>
      </c>
      <c r="Q17" s="91">
        <v>7.8799000000000001</v>
      </c>
      <c r="R17" s="91">
        <v>3.9950999999999999</v>
      </c>
      <c r="S17" s="91">
        <v>3.3999999999999998E-3</v>
      </c>
      <c r="T17" s="91">
        <v>6.9800000000000001E-2</v>
      </c>
      <c r="U17" s="91">
        <v>0</v>
      </c>
      <c r="V17" s="91">
        <v>1E-3</v>
      </c>
      <c r="W17" s="91">
        <v>1.2311000000000001</v>
      </c>
      <c r="X17" s="91">
        <v>2.1100000000000001E-2</v>
      </c>
      <c r="Y17" s="91">
        <v>4.1999999999999997E-3</v>
      </c>
      <c r="Z17" s="91">
        <v>15.0999</v>
      </c>
      <c r="AA17" s="93">
        <f t="shared" si="0"/>
        <v>38.530875402960788</v>
      </c>
      <c r="AB17" s="93">
        <f t="shared" si="1"/>
        <v>59.284529435698417</v>
      </c>
      <c r="AC17" s="93">
        <f t="shared" si="2"/>
        <v>2.1845951613408032</v>
      </c>
    </row>
    <row r="18" spans="1:29" x14ac:dyDescent="0.3">
      <c r="A18" s="46" t="s">
        <v>309</v>
      </c>
      <c r="B18" s="91" t="s">
        <v>324</v>
      </c>
      <c r="C18" s="91">
        <v>59.179000000000002</v>
      </c>
      <c r="D18" s="91">
        <v>0</v>
      </c>
      <c r="E18" s="91">
        <v>24.995999999999999</v>
      </c>
      <c r="F18" s="91">
        <v>2E-3</v>
      </c>
      <c r="G18" s="91">
        <v>0</v>
      </c>
      <c r="H18" s="91">
        <v>0.216</v>
      </c>
      <c r="I18" s="91">
        <v>3.4000000000000002E-2</v>
      </c>
      <c r="J18" s="91">
        <v>1.2E-2</v>
      </c>
      <c r="K18" s="91">
        <v>8.3390000000000004</v>
      </c>
      <c r="L18" s="91">
        <v>7.5990000000000002</v>
      </c>
      <c r="M18" s="91">
        <v>0.41199999999999998</v>
      </c>
      <c r="N18" s="92">
        <v>100.842</v>
      </c>
      <c r="O18" s="93">
        <v>8</v>
      </c>
      <c r="P18" s="91">
        <v>1.9711000000000001</v>
      </c>
      <c r="Q18" s="91">
        <v>7.9165000000000001</v>
      </c>
      <c r="R18" s="91">
        <v>3.9411999999999998</v>
      </c>
      <c r="S18" s="91">
        <v>2.3E-3</v>
      </c>
      <c r="T18" s="91">
        <v>7.0300000000000001E-2</v>
      </c>
      <c r="U18" s="91">
        <v>3.8E-3</v>
      </c>
      <c r="V18" s="91">
        <v>2.9999999999999997E-4</v>
      </c>
      <c r="W18" s="91">
        <v>1.1953</v>
      </c>
      <c r="X18" s="91">
        <v>2.4199999999999999E-2</v>
      </c>
      <c r="Y18" s="91">
        <v>0</v>
      </c>
      <c r="Z18" s="91">
        <v>15.130800000000001</v>
      </c>
      <c r="AA18" s="93">
        <f t="shared" si="0"/>
        <v>36.929588778694345</v>
      </c>
      <c r="AB18" s="93">
        <f t="shared" si="1"/>
        <v>60.898445948033483</v>
      </c>
      <c r="AC18" s="93">
        <f t="shared" si="2"/>
        <v>2.1719652732721597</v>
      </c>
    </row>
    <row r="19" spans="1:29" x14ac:dyDescent="0.3">
      <c r="A19" s="46" t="s">
        <v>309</v>
      </c>
      <c r="B19" s="91" t="s">
        <v>325</v>
      </c>
      <c r="C19" s="91">
        <v>56.695</v>
      </c>
      <c r="D19" s="91">
        <v>6.0000000000000001E-3</v>
      </c>
      <c r="E19" s="91">
        <v>26.678000000000001</v>
      </c>
      <c r="F19" s="91">
        <v>0</v>
      </c>
      <c r="G19" s="91">
        <v>0</v>
      </c>
      <c r="H19" s="91">
        <v>0.193</v>
      </c>
      <c r="I19" s="91">
        <v>3.6999999999999998E-2</v>
      </c>
      <c r="J19" s="91">
        <v>0</v>
      </c>
      <c r="K19" s="91">
        <v>10.525</v>
      </c>
      <c r="L19" s="91">
        <v>6.6070000000000002</v>
      </c>
      <c r="M19" s="91">
        <v>0.36399999999999999</v>
      </c>
      <c r="N19" s="92">
        <v>101.124</v>
      </c>
      <c r="O19" s="93">
        <v>8</v>
      </c>
      <c r="P19" s="91">
        <v>1.7204999999999999</v>
      </c>
      <c r="Q19" s="91">
        <v>7.6143999999999998</v>
      </c>
      <c r="R19" s="91">
        <v>4.2232000000000003</v>
      </c>
      <c r="S19" s="91">
        <v>0</v>
      </c>
      <c r="T19" s="91">
        <v>6.2399999999999997E-2</v>
      </c>
      <c r="U19" s="91">
        <v>4.1999999999999997E-3</v>
      </c>
      <c r="V19" s="91">
        <v>0</v>
      </c>
      <c r="W19" s="91">
        <v>1.5146999999999999</v>
      </c>
      <c r="X19" s="91">
        <v>2.1700000000000001E-2</v>
      </c>
      <c r="Y19" s="91">
        <v>5.9999999999999995E-4</v>
      </c>
      <c r="Z19" s="91">
        <v>15.1638</v>
      </c>
      <c r="AA19" s="93">
        <f t="shared" si="0"/>
        <v>45.933406113537124</v>
      </c>
      <c r="AB19" s="93">
        <f t="shared" si="1"/>
        <v>52.174308588064044</v>
      </c>
      <c r="AC19" s="93">
        <f t="shared" si="2"/>
        <v>1.8922852983988356</v>
      </c>
    </row>
    <row r="20" spans="1:29" x14ac:dyDescent="0.3">
      <c r="A20" s="46" t="s">
        <v>309</v>
      </c>
      <c r="B20" s="91" t="s">
        <v>326</v>
      </c>
      <c r="C20" s="91">
        <v>56.987000000000002</v>
      </c>
      <c r="D20" s="91">
        <v>2.5000000000000001E-2</v>
      </c>
      <c r="E20" s="91">
        <v>26.414999999999999</v>
      </c>
      <c r="F20" s="91">
        <v>2E-3</v>
      </c>
      <c r="G20" s="91">
        <v>0</v>
      </c>
      <c r="H20" s="91">
        <v>0.16500000000000001</v>
      </c>
      <c r="I20" s="91">
        <v>0</v>
      </c>
      <c r="J20" s="91">
        <v>3.0000000000000001E-3</v>
      </c>
      <c r="K20" s="91">
        <v>10.212</v>
      </c>
      <c r="L20" s="91">
        <v>6.7229999999999999</v>
      </c>
      <c r="M20" s="91">
        <v>0.315</v>
      </c>
      <c r="N20" s="92">
        <v>100.87</v>
      </c>
      <c r="O20" s="93">
        <v>8</v>
      </c>
      <c r="P20" s="91">
        <v>1.7522</v>
      </c>
      <c r="Q20" s="91">
        <v>7.6604000000000001</v>
      </c>
      <c r="R20" s="91">
        <v>4.1852999999999998</v>
      </c>
      <c r="S20" s="91">
        <v>6.9999999999999999E-4</v>
      </c>
      <c r="T20" s="91">
        <v>5.3999999999999999E-2</v>
      </c>
      <c r="U20" s="91">
        <v>0</v>
      </c>
      <c r="V20" s="91">
        <v>2.9999999999999997E-4</v>
      </c>
      <c r="W20" s="91">
        <v>1.4709000000000001</v>
      </c>
      <c r="X20" s="91">
        <v>1.8599999999999998E-2</v>
      </c>
      <c r="Y20" s="91">
        <v>2.5000000000000001E-3</v>
      </c>
      <c r="Z20" s="91">
        <v>15.147399999999999</v>
      </c>
      <c r="AA20" s="93">
        <f t="shared" si="0"/>
        <v>44.884196393152486</v>
      </c>
      <c r="AB20" s="93">
        <f t="shared" si="1"/>
        <v>53.468005248542916</v>
      </c>
      <c r="AC20" s="93">
        <f t="shared" si="2"/>
        <v>1.6477983583045985</v>
      </c>
    </row>
    <row r="21" spans="1:29" x14ac:dyDescent="0.3">
      <c r="A21" s="46" t="s">
        <v>309</v>
      </c>
      <c r="B21" s="91" t="s">
        <v>327</v>
      </c>
      <c r="C21" s="91">
        <v>57.41</v>
      </c>
      <c r="D21" s="91">
        <v>1E-3</v>
      </c>
      <c r="E21" s="91">
        <v>26.251999999999999</v>
      </c>
      <c r="F21" s="91">
        <v>0</v>
      </c>
      <c r="G21" s="91">
        <v>0</v>
      </c>
      <c r="H21" s="91">
        <v>0.20499999999999999</v>
      </c>
      <c r="I21" s="91">
        <v>0</v>
      </c>
      <c r="J21" s="91">
        <v>0</v>
      </c>
      <c r="K21" s="91">
        <v>9.9969999999999999</v>
      </c>
      <c r="L21" s="91">
        <v>6.7359999999999998</v>
      </c>
      <c r="M21" s="91">
        <v>0.36099999999999999</v>
      </c>
      <c r="N21" s="92">
        <v>100.97499999999999</v>
      </c>
      <c r="O21" s="93">
        <v>8</v>
      </c>
      <c r="P21" s="91">
        <v>1.7522</v>
      </c>
      <c r="Q21" s="91">
        <v>7.7020999999999997</v>
      </c>
      <c r="R21" s="91">
        <v>4.1513</v>
      </c>
      <c r="S21" s="91">
        <v>0</v>
      </c>
      <c r="T21" s="91">
        <v>6.1699999999999998E-2</v>
      </c>
      <c r="U21" s="91">
        <v>0</v>
      </c>
      <c r="V21" s="91">
        <v>0</v>
      </c>
      <c r="W21" s="91">
        <v>1.4372</v>
      </c>
      <c r="X21" s="91">
        <v>2.3099999999999999E-2</v>
      </c>
      <c r="Y21" s="91">
        <v>1E-4</v>
      </c>
      <c r="Z21" s="91">
        <v>15.129099999999999</v>
      </c>
      <c r="AA21" s="93">
        <f t="shared" si="0"/>
        <v>44.206576235735596</v>
      </c>
      <c r="AB21" s="93">
        <f t="shared" si="1"/>
        <v>53.895604564608902</v>
      </c>
      <c r="AC21" s="93">
        <f t="shared" si="2"/>
        <v>1.8978191996555012</v>
      </c>
    </row>
    <row r="22" spans="1:29" x14ac:dyDescent="0.3">
      <c r="A22" s="46" t="s">
        <v>309</v>
      </c>
      <c r="B22" s="91" t="s">
        <v>328</v>
      </c>
      <c r="C22" s="91">
        <v>58.051000000000002</v>
      </c>
      <c r="D22" s="91">
        <v>0</v>
      </c>
      <c r="E22" s="91">
        <v>25.797000000000001</v>
      </c>
      <c r="F22" s="91">
        <v>0</v>
      </c>
      <c r="G22" s="91">
        <v>0</v>
      </c>
      <c r="H22" s="91">
        <v>0.17299999999999999</v>
      </c>
      <c r="I22" s="91">
        <v>0</v>
      </c>
      <c r="J22" s="91">
        <v>0</v>
      </c>
      <c r="K22" s="91">
        <v>9.5030000000000001</v>
      </c>
      <c r="L22" s="91">
        <v>7.085</v>
      </c>
      <c r="M22" s="91">
        <v>0.42699999999999999</v>
      </c>
      <c r="N22" s="92">
        <v>101.078</v>
      </c>
      <c r="O22" s="93">
        <v>8</v>
      </c>
      <c r="P22" s="91">
        <v>1.8395999999999999</v>
      </c>
      <c r="Q22" s="91">
        <v>7.7733999999999996</v>
      </c>
      <c r="R22" s="91">
        <v>4.0716000000000001</v>
      </c>
      <c r="S22" s="91">
        <v>0</v>
      </c>
      <c r="T22" s="91">
        <v>7.2900000000000006E-2</v>
      </c>
      <c r="U22" s="91">
        <v>0</v>
      </c>
      <c r="V22" s="91">
        <v>0</v>
      </c>
      <c r="W22" s="91">
        <v>1.3633999999999999</v>
      </c>
      <c r="X22" s="91">
        <v>1.9400000000000001E-2</v>
      </c>
      <c r="Y22" s="91">
        <v>0</v>
      </c>
      <c r="Z22" s="91">
        <v>15.1448</v>
      </c>
      <c r="AA22" s="93">
        <f t="shared" si="0"/>
        <v>41.619097042034248</v>
      </c>
      <c r="AB22" s="93">
        <f t="shared" si="1"/>
        <v>56.155560304038573</v>
      </c>
      <c r="AC22" s="93">
        <f t="shared" si="2"/>
        <v>2.2253426539271652</v>
      </c>
    </row>
    <row r="23" spans="1:29" x14ac:dyDescent="0.3">
      <c r="A23" s="46" t="s">
        <v>309</v>
      </c>
      <c r="B23" s="91" t="s">
        <v>329</v>
      </c>
      <c r="C23" s="91">
        <v>57.802</v>
      </c>
      <c r="D23" s="91">
        <v>0</v>
      </c>
      <c r="E23" s="91">
        <v>25.539000000000001</v>
      </c>
      <c r="F23" s="91">
        <v>0.01</v>
      </c>
      <c r="G23" s="91">
        <v>0</v>
      </c>
      <c r="H23" s="91">
        <v>0.184</v>
      </c>
      <c r="I23" s="91">
        <v>1.4E-2</v>
      </c>
      <c r="J23" s="91">
        <v>2.3E-2</v>
      </c>
      <c r="K23" s="91">
        <v>9.4329999999999998</v>
      </c>
      <c r="L23" s="91">
        <v>7.0839999999999996</v>
      </c>
      <c r="M23" s="91">
        <v>0.35499999999999998</v>
      </c>
      <c r="N23" s="92">
        <v>100.444</v>
      </c>
      <c r="O23" s="93">
        <v>8</v>
      </c>
      <c r="P23" s="91">
        <v>1.8503000000000001</v>
      </c>
      <c r="Q23" s="91">
        <v>7.7859999999999996</v>
      </c>
      <c r="R23" s="91">
        <v>4.0548000000000002</v>
      </c>
      <c r="S23" s="91">
        <v>4.5999999999999999E-3</v>
      </c>
      <c r="T23" s="91">
        <v>6.0999999999999999E-2</v>
      </c>
      <c r="U23" s="91">
        <v>1.6000000000000001E-3</v>
      </c>
      <c r="V23" s="91">
        <v>1E-3</v>
      </c>
      <c r="W23" s="91">
        <v>1.3614999999999999</v>
      </c>
      <c r="X23" s="91">
        <v>2.07E-2</v>
      </c>
      <c r="Y23" s="91">
        <v>0</v>
      </c>
      <c r="Z23" s="91">
        <v>15.1416</v>
      </c>
      <c r="AA23" s="93">
        <f t="shared" si="0"/>
        <v>41.60046443412368</v>
      </c>
      <c r="AB23" s="93">
        <f t="shared" si="1"/>
        <v>56.535688095820092</v>
      </c>
      <c r="AC23" s="93">
        <f t="shared" si="2"/>
        <v>1.8638474700562209</v>
      </c>
    </row>
    <row r="24" spans="1:29" x14ac:dyDescent="0.3">
      <c r="A24" s="46" t="s">
        <v>309</v>
      </c>
      <c r="B24" s="91" t="s">
        <v>330</v>
      </c>
      <c r="C24" s="91">
        <v>57.476999999999997</v>
      </c>
      <c r="D24" s="91">
        <v>1.2E-2</v>
      </c>
      <c r="E24" s="91">
        <v>26.071000000000002</v>
      </c>
      <c r="F24" s="91">
        <v>3.5999999999999997E-2</v>
      </c>
      <c r="G24" s="91">
        <v>0</v>
      </c>
      <c r="H24" s="91">
        <v>0.191</v>
      </c>
      <c r="I24" s="91">
        <v>0</v>
      </c>
      <c r="J24" s="91">
        <v>0</v>
      </c>
      <c r="K24" s="91">
        <v>9.8580000000000005</v>
      </c>
      <c r="L24" s="91">
        <v>6.6890000000000001</v>
      </c>
      <c r="M24" s="91">
        <v>0.36599999999999999</v>
      </c>
      <c r="N24" s="92">
        <v>100.736</v>
      </c>
      <c r="O24" s="93">
        <v>8</v>
      </c>
      <c r="P24" s="91">
        <v>1.7430000000000001</v>
      </c>
      <c r="Q24" s="91">
        <v>7.7244999999999999</v>
      </c>
      <c r="R24" s="91">
        <v>4.1299000000000001</v>
      </c>
      <c r="S24" s="91">
        <v>0</v>
      </c>
      <c r="T24" s="91">
        <v>6.2700000000000006E-2</v>
      </c>
      <c r="U24" s="91">
        <v>0</v>
      </c>
      <c r="V24" s="91">
        <v>3.8E-3</v>
      </c>
      <c r="W24" s="91">
        <v>1.4196</v>
      </c>
      <c r="X24" s="91">
        <v>2.1499999999999998E-2</v>
      </c>
      <c r="Y24" s="91">
        <v>1.2999999999999999E-3</v>
      </c>
      <c r="Z24" s="91">
        <v>15.110300000000001</v>
      </c>
      <c r="AA24" s="93">
        <f t="shared" si="0"/>
        <v>44.014510278113661</v>
      </c>
      <c r="AB24" s="93">
        <f t="shared" si="1"/>
        <v>54.041484513068546</v>
      </c>
      <c r="AC24" s="93">
        <f t="shared" si="2"/>
        <v>1.9440052088177844</v>
      </c>
    </row>
    <row r="25" spans="1:29" x14ac:dyDescent="0.3">
      <c r="A25" s="46" t="s">
        <v>309</v>
      </c>
      <c r="B25" s="91" t="s">
        <v>331</v>
      </c>
      <c r="C25" s="91">
        <v>56.478000000000002</v>
      </c>
      <c r="D25" s="91">
        <v>1.7999999999999999E-2</v>
      </c>
      <c r="E25" s="91">
        <v>26.638000000000002</v>
      </c>
      <c r="F25" s="91">
        <v>0</v>
      </c>
      <c r="G25" s="91">
        <v>0</v>
      </c>
      <c r="H25" s="91">
        <v>0.17699999999999999</v>
      </c>
      <c r="I25" s="91">
        <v>3.4000000000000002E-2</v>
      </c>
      <c r="J25" s="91">
        <v>6.0000000000000001E-3</v>
      </c>
      <c r="K25" s="91">
        <v>10.685</v>
      </c>
      <c r="L25" s="91">
        <v>6.4050000000000002</v>
      </c>
      <c r="M25" s="91">
        <v>0.23200000000000001</v>
      </c>
      <c r="N25" s="92">
        <v>100.69</v>
      </c>
      <c r="O25" s="93">
        <v>8</v>
      </c>
      <c r="P25" s="91">
        <v>1.6737</v>
      </c>
      <c r="Q25" s="91">
        <v>7.6113</v>
      </c>
      <c r="R25" s="91">
        <v>4.2314999999999996</v>
      </c>
      <c r="S25" s="91">
        <v>1.1999999999999999E-3</v>
      </c>
      <c r="T25" s="91">
        <v>3.9899999999999998E-2</v>
      </c>
      <c r="U25" s="91">
        <v>3.8999999999999998E-3</v>
      </c>
      <c r="V25" s="91">
        <v>0</v>
      </c>
      <c r="W25" s="91">
        <v>1.5429999999999999</v>
      </c>
      <c r="X25" s="91">
        <v>1.9900000000000001E-2</v>
      </c>
      <c r="Y25" s="91">
        <v>1.8E-3</v>
      </c>
      <c r="Z25" s="91">
        <v>15.128</v>
      </c>
      <c r="AA25" s="93">
        <f t="shared" si="0"/>
        <v>47.380703801510784</v>
      </c>
      <c r="AB25" s="93">
        <f t="shared" si="1"/>
        <v>51.394091997789104</v>
      </c>
      <c r="AC25" s="93">
        <f t="shared" si="2"/>
        <v>1.2252042007001167</v>
      </c>
    </row>
    <row r="26" spans="1:29" x14ac:dyDescent="0.3">
      <c r="A26" s="46" t="s">
        <v>309</v>
      </c>
      <c r="B26" s="91" t="s">
        <v>332</v>
      </c>
      <c r="C26" s="91">
        <v>55.533999999999999</v>
      </c>
      <c r="D26" s="91">
        <v>1.6E-2</v>
      </c>
      <c r="E26" s="91">
        <v>27.506</v>
      </c>
      <c r="F26" s="91">
        <v>5.0000000000000001E-3</v>
      </c>
      <c r="G26" s="91">
        <v>0</v>
      </c>
      <c r="H26" s="91">
        <v>0.21099999999999999</v>
      </c>
      <c r="I26" s="91">
        <v>0</v>
      </c>
      <c r="J26" s="91">
        <v>0.01</v>
      </c>
      <c r="K26" s="91">
        <v>11.747</v>
      </c>
      <c r="L26" s="91">
        <v>5.7460000000000004</v>
      </c>
      <c r="M26" s="91">
        <v>0.24099999999999999</v>
      </c>
      <c r="N26" s="92">
        <v>101.047</v>
      </c>
      <c r="O26" s="93">
        <v>8</v>
      </c>
      <c r="P26" s="91">
        <v>1.4999</v>
      </c>
      <c r="Q26" s="91">
        <v>7.4763999999999999</v>
      </c>
      <c r="R26" s="91">
        <v>4.3647</v>
      </c>
      <c r="S26" s="91">
        <v>2.0999999999999999E-3</v>
      </c>
      <c r="T26" s="91">
        <v>4.1399999999999999E-2</v>
      </c>
      <c r="U26" s="91">
        <v>0</v>
      </c>
      <c r="V26" s="91">
        <v>5.0000000000000001E-4</v>
      </c>
      <c r="W26" s="91">
        <v>1.6944999999999999</v>
      </c>
      <c r="X26" s="91">
        <v>2.3800000000000002E-2</v>
      </c>
      <c r="Y26" s="91">
        <v>1.6999999999999999E-3</v>
      </c>
      <c r="Z26" s="91">
        <v>15.1083</v>
      </c>
      <c r="AA26" s="93">
        <f t="shared" si="0"/>
        <v>52.367266209283635</v>
      </c>
      <c r="AB26" s="93">
        <f t="shared" si="1"/>
        <v>46.353297484393352</v>
      </c>
      <c r="AC26" s="93">
        <f t="shared" si="2"/>
        <v>1.2794363063230114</v>
      </c>
    </row>
    <row r="27" spans="1:29" x14ac:dyDescent="0.3">
      <c r="A27" s="46" t="s">
        <v>309</v>
      </c>
      <c r="B27" s="91" t="s">
        <v>333</v>
      </c>
      <c r="C27" s="91">
        <v>56.933999999999997</v>
      </c>
      <c r="D27" s="91">
        <v>8.0000000000000002E-3</v>
      </c>
      <c r="E27" s="91">
        <v>26.260999999999999</v>
      </c>
      <c r="F27" s="91">
        <v>0</v>
      </c>
      <c r="G27" s="91">
        <v>0</v>
      </c>
      <c r="H27" s="91">
        <v>0.185</v>
      </c>
      <c r="I27" s="91">
        <v>0</v>
      </c>
      <c r="J27" s="91">
        <v>0.01</v>
      </c>
      <c r="K27" s="91">
        <v>10.151</v>
      </c>
      <c r="L27" s="91">
        <v>6.694</v>
      </c>
      <c r="M27" s="91">
        <v>0.35799999999999998</v>
      </c>
      <c r="N27" s="92">
        <v>100.61199999999999</v>
      </c>
      <c r="O27" s="93">
        <v>8</v>
      </c>
      <c r="P27" s="91">
        <v>1.7493000000000001</v>
      </c>
      <c r="Q27" s="91">
        <v>7.6726999999999999</v>
      </c>
      <c r="R27" s="91">
        <v>4.1715</v>
      </c>
      <c r="S27" s="91">
        <v>2E-3</v>
      </c>
      <c r="T27" s="91">
        <v>6.1499999999999999E-2</v>
      </c>
      <c r="U27" s="91">
        <v>0</v>
      </c>
      <c r="V27" s="91">
        <v>0</v>
      </c>
      <c r="W27" s="91">
        <v>1.4657</v>
      </c>
      <c r="X27" s="91">
        <v>2.0899999999999998E-2</v>
      </c>
      <c r="Y27" s="91">
        <v>8.0000000000000004E-4</v>
      </c>
      <c r="Z27" s="91">
        <v>15.1456</v>
      </c>
      <c r="AA27" s="93">
        <f t="shared" si="0"/>
        <v>44.733709751258964</v>
      </c>
      <c r="AB27" s="93">
        <f t="shared" si="1"/>
        <v>53.389287349305668</v>
      </c>
      <c r="AC27" s="93">
        <f t="shared" si="2"/>
        <v>1.8770028994353734</v>
      </c>
    </row>
    <row r="28" spans="1:29" x14ac:dyDescent="0.3">
      <c r="A28" s="46" t="s">
        <v>309</v>
      </c>
      <c r="B28" s="91" t="s">
        <v>334</v>
      </c>
      <c r="C28" s="91">
        <v>57.505000000000003</v>
      </c>
      <c r="D28" s="91">
        <v>3.5000000000000003E-2</v>
      </c>
      <c r="E28" s="91">
        <v>26.088999999999999</v>
      </c>
      <c r="F28" s="91">
        <v>2.4E-2</v>
      </c>
      <c r="G28" s="91">
        <v>0</v>
      </c>
      <c r="H28" s="91">
        <v>0.21299999999999999</v>
      </c>
      <c r="I28" s="91">
        <v>5.0000000000000001E-3</v>
      </c>
      <c r="J28" s="91">
        <v>3.0000000000000001E-3</v>
      </c>
      <c r="K28" s="91">
        <v>9.8810000000000002</v>
      </c>
      <c r="L28" s="91">
        <v>6.6319999999999997</v>
      </c>
      <c r="M28" s="91">
        <v>0.33700000000000002</v>
      </c>
      <c r="N28" s="92">
        <v>100.78</v>
      </c>
      <c r="O28" s="93">
        <v>8</v>
      </c>
      <c r="P28" s="91">
        <v>1.7272000000000001</v>
      </c>
      <c r="Q28" s="91">
        <v>7.7233000000000001</v>
      </c>
      <c r="R28" s="91">
        <v>4.1300999999999997</v>
      </c>
      <c r="S28" s="91">
        <v>5.9999999999999995E-4</v>
      </c>
      <c r="T28" s="91">
        <v>5.7799999999999997E-2</v>
      </c>
      <c r="U28" s="91">
        <v>5.9999999999999995E-4</v>
      </c>
      <c r="V28" s="91">
        <v>2.5999999999999999E-3</v>
      </c>
      <c r="W28" s="91">
        <v>1.4219999999999999</v>
      </c>
      <c r="X28" s="91">
        <v>2.3900000000000001E-2</v>
      </c>
      <c r="Y28" s="91">
        <v>3.5999999999999999E-3</v>
      </c>
      <c r="Z28" s="91">
        <v>15.0977</v>
      </c>
      <c r="AA28" s="93">
        <f t="shared" si="0"/>
        <v>44.340505144995326</v>
      </c>
      <c r="AB28" s="93">
        <f t="shared" si="1"/>
        <v>53.857187402556917</v>
      </c>
      <c r="AC28" s="93">
        <f t="shared" si="2"/>
        <v>1.8023074524477705</v>
      </c>
    </row>
    <row r="29" spans="1:29" x14ac:dyDescent="0.3">
      <c r="A29" s="46" t="s">
        <v>309</v>
      </c>
      <c r="B29" s="91" t="s">
        <v>335</v>
      </c>
      <c r="C29" s="91">
        <v>57.179000000000002</v>
      </c>
      <c r="D29" s="91">
        <v>1.6E-2</v>
      </c>
      <c r="E29" s="91">
        <v>26.116</v>
      </c>
      <c r="F29" s="91">
        <v>2.4E-2</v>
      </c>
      <c r="G29" s="91">
        <v>0</v>
      </c>
      <c r="H29" s="91">
        <v>0.19900000000000001</v>
      </c>
      <c r="I29" s="91">
        <v>4.5999999999999999E-2</v>
      </c>
      <c r="J29" s="91">
        <v>8.0000000000000002E-3</v>
      </c>
      <c r="K29" s="91">
        <v>10.097</v>
      </c>
      <c r="L29" s="91">
        <v>6.5519999999999996</v>
      </c>
      <c r="M29" s="91">
        <v>0.35</v>
      </c>
      <c r="N29" s="92">
        <v>100.64</v>
      </c>
      <c r="O29" s="93">
        <v>8</v>
      </c>
      <c r="P29" s="91">
        <v>1.7105999999999999</v>
      </c>
      <c r="Q29" s="91">
        <v>7.6982999999999997</v>
      </c>
      <c r="R29" s="91">
        <v>4.1444999999999999</v>
      </c>
      <c r="S29" s="91">
        <v>1.6999999999999999E-3</v>
      </c>
      <c r="T29" s="91">
        <v>6.0199999999999997E-2</v>
      </c>
      <c r="U29" s="91">
        <v>5.3E-3</v>
      </c>
      <c r="V29" s="91">
        <v>2.5999999999999999E-3</v>
      </c>
      <c r="W29" s="91">
        <v>1.4567000000000001</v>
      </c>
      <c r="X29" s="91">
        <v>2.24E-2</v>
      </c>
      <c r="Y29" s="91">
        <v>1.6999999999999999E-3</v>
      </c>
      <c r="Z29" s="91">
        <v>15.1097</v>
      </c>
      <c r="AA29" s="93">
        <f t="shared" si="0"/>
        <v>45.134004647560033</v>
      </c>
      <c r="AB29" s="93">
        <f t="shared" si="1"/>
        <v>53.000774593338498</v>
      </c>
      <c r="AC29" s="93">
        <f t="shared" si="2"/>
        <v>1.8652207591014718</v>
      </c>
    </row>
    <row r="30" spans="1:29" x14ac:dyDescent="0.3">
      <c r="A30" s="46" t="s">
        <v>309</v>
      </c>
      <c r="B30" s="91" t="s">
        <v>336</v>
      </c>
      <c r="C30" s="91">
        <v>56.542000000000002</v>
      </c>
      <c r="D30" s="91">
        <v>1.7000000000000001E-2</v>
      </c>
      <c r="E30" s="91">
        <v>26.72</v>
      </c>
      <c r="F30" s="91">
        <v>2.9000000000000001E-2</v>
      </c>
      <c r="G30" s="91">
        <v>0</v>
      </c>
      <c r="H30" s="91">
        <v>0.20499999999999999</v>
      </c>
      <c r="I30" s="91">
        <v>0</v>
      </c>
      <c r="J30" s="91">
        <v>1.6E-2</v>
      </c>
      <c r="K30" s="91">
        <v>10.808</v>
      </c>
      <c r="L30" s="91">
        <v>6.1449999999999996</v>
      </c>
      <c r="M30" s="91">
        <v>0.28799999999999998</v>
      </c>
      <c r="N30" s="92">
        <v>100.842</v>
      </c>
      <c r="O30" s="93">
        <v>8</v>
      </c>
      <c r="P30" s="91">
        <v>1.6031</v>
      </c>
      <c r="Q30" s="91">
        <v>7.6073000000000004</v>
      </c>
      <c r="R30" s="91">
        <v>4.2373000000000003</v>
      </c>
      <c r="S30" s="91">
        <v>3.0999999999999999E-3</v>
      </c>
      <c r="T30" s="91">
        <v>4.9399999999999999E-2</v>
      </c>
      <c r="U30" s="91">
        <v>0</v>
      </c>
      <c r="V30" s="91">
        <v>3.0999999999999999E-3</v>
      </c>
      <c r="W30" s="91">
        <v>1.5581</v>
      </c>
      <c r="X30" s="91">
        <v>2.3E-2</v>
      </c>
      <c r="Y30" s="91">
        <v>1.6999999999999999E-3</v>
      </c>
      <c r="Z30" s="91">
        <v>15.094099999999999</v>
      </c>
      <c r="AA30" s="93">
        <f t="shared" si="0"/>
        <v>48.529869806266746</v>
      </c>
      <c r="AB30" s="93">
        <f t="shared" si="1"/>
        <v>49.931476982495482</v>
      </c>
      <c r="AC30" s="93">
        <f t="shared" si="2"/>
        <v>1.5386532112377749</v>
      </c>
    </row>
    <row r="31" spans="1:29" x14ac:dyDescent="0.3">
      <c r="A31" s="46" t="s">
        <v>309</v>
      </c>
      <c r="B31" s="91" t="s">
        <v>337</v>
      </c>
      <c r="C31" s="91">
        <v>55.436</v>
      </c>
      <c r="D31" s="91">
        <v>8.0000000000000002E-3</v>
      </c>
      <c r="E31" s="91">
        <v>27.73</v>
      </c>
      <c r="F31" s="91">
        <v>0</v>
      </c>
      <c r="G31" s="91">
        <v>0</v>
      </c>
      <c r="H31" s="91">
        <v>0.21099999999999999</v>
      </c>
      <c r="I31" s="91">
        <v>0</v>
      </c>
      <c r="J31" s="91">
        <v>0</v>
      </c>
      <c r="K31" s="91">
        <v>11.832000000000001</v>
      </c>
      <c r="L31" s="91">
        <v>5.6589999999999998</v>
      </c>
      <c r="M31" s="91">
        <v>0.25600000000000001</v>
      </c>
      <c r="N31" s="92">
        <v>101.151</v>
      </c>
      <c r="O31" s="93">
        <v>8</v>
      </c>
      <c r="P31" s="91">
        <v>1.4759</v>
      </c>
      <c r="Q31" s="91">
        <v>7.4561000000000002</v>
      </c>
      <c r="R31" s="91">
        <v>4.3960999999999997</v>
      </c>
      <c r="S31" s="91">
        <v>0</v>
      </c>
      <c r="T31" s="91">
        <v>4.3900000000000002E-2</v>
      </c>
      <c r="U31" s="91">
        <v>0</v>
      </c>
      <c r="V31" s="91">
        <v>0</v>
      </c>
      <c r="W31" s="91">
        <v>1.7052</v>
      </c>
      <c r="X31" s="91">
        <v>2.3800000000000002E-2</v>
      </c>
      <c r="Y31" s="91">
        <v>8.0000000000000004E-4</v>
      </c>
      <c r="Z31" s="91">
        <v>15.103899999999999</v>
      </c>
      <c r="AA31" s="93">
        <f t="shared" si="0"/>
        <v>52.874418604651176</v>
      </c>
      <c r="AB31" s="93">
        <f t="shared" si="1"/>
        <v>45.764341085271319</v>
      </c>
      <c r="AC31" s="93">
        <f t="shared" si="2"/>
        <v>1.3612403100775197</v>
      </c>
    </row>
    <row r="32" spans="1:29" x14ac:dyDescent="0.3">
      <c r="A32" s="46" t="s">
        <v>309</v>
      </c>
      <c r="B32" s="91" t="s">
        <v>338</v>
      </c>
      <c r="C32" s="91">
        <v>57.64</v>
      </c>
      <c r="D32" s="91">
        <v>2.4E-2</v>
      </c>
      <c r="E32" s="91">
        <v>26.173999999999999</v>
      </c>
      <c r="F32" s="91">
        <v>0</v>
      </c>
      <c r="G32" s="91">
        <v>0</v>
      </c>
      <c r="H32" s="91">
        <v>0.2</v>
      </c>
      <c r="I32" s="91">
        <v>0</v>
      </c>
      <c r="J32" s="91">
        <v>5.0000000000000001E-3</v>
      </c>
      <c r="K32" s="91">
        <v>9.9469999999999992</v>
      </c>
      <c r="L32" s="91">
        <v>6.7309999999999999</v>
      </c>
      <c r="M32" s="91">
        <v>0.312</v>
      </c>
      <c r="N32" s="92">
        <v>101.045</v>
      </c>
      <c r="O32" s="93">
        <v>8</v>
      </c>
      <c r="P32" s="91">
        <v>1.7484</v>
      </c>
      <c r="Q32" s="91">
        <v>7.7214</v>
      </c>
      <c r="R32" s="91">
        <v>4.1326999999999998</v>
      </c>
      <c r="S32" s="91">
        <v>1.1000000000000001E-3</v>
      </c>
      <c r="T32" s="91">
        <v>5.33E-2</v>
      </c>
      <c r="U32" s="91">
        <v>0</v>
      </c>
      <c r="V32" s="91">
        <v>0</v>
      </c>
      <c r="W32" s="91">
        <v>1.4278</v>
      </c>
      <c r="X32" s="91">
        <v>2.24E-2</v>
      </c>
      <c r="Y32" s="91">
        <v>2.3999999999999998E-3</v>
      </c>
      <c r="Z32" s="91">
        <v>15.110799999999999</v>
      </c>
      <c r="AA32" s="93">
        <f t="shared" si="0"/>
        <v>44.2111782009599</v>
      </c>
      <c r="AB32" s="93">
        <f t="shared" si="1"/>
        <v>54.138411518810955</v>
      </c>
      <c r="AC32" s="93">
        <f t="shared" si="2"/>
        <v>1.6504102802291378</v>
      </c>
    </row>
    <row r="33" spans="1:29" x14ac:dyDescent="0.3">
      <c r="A33" s="46" t="s">
        <v>309</v>
      </c>
      <c r="B33" s="91" t="s">
        <v>339</v>
      </c>
      <c r="C33" s="91">
        <v>55.716999999999999</v>
      </c>
      <c r="D33" s="91">
        <v>2.1000000000000001E-2</v>
      </c>
      <c r="E33" s="91">
        <v>27.585000000000001</v>
      </c>
      <c r="F33" s="91">
        <v>1.9E-2</v>
      </c>
      <c r="G33" s="91">
        <v>0</v>
      </c>
      <c r="H33" s="91">
        <v>0.188</v>
      </c>
      <c r="I33" s="91">
        <v>0</v>
      </c>
      <c r="J33" s="91">
        <v>5.0000000000000001E-3</v>
      </c>
      <c r="K33" s="91">
        <v>11.648</v>
      </c>
      <c r="L33" s="91">
        <v>5.8419999999999996</v>
      </c>
      <c r="M33" s="91">
        <v>0.26300000000000001</v>
      </c>
      <c r="N33" s="92">
        <v>101.288</v>
      </c>
      <c r="O33" s="93">
        <v>8</v>
      </c>
      <c r="P33" s="91">
        <v>1.5209999999999999</v>
      </c>
      <c r="Q33" s="91">
        <v>7.4814999999999996</v>
      </c>
      <c r="R33" s="91">
        <v>4.3658999999999999</v>
      </c>
      <c r="S33" s="91">
        <v>8.9999999999999998E-4</v>
      </c>
      <c r="T33" s="91">
        <v>4.4999999999999998E-2</v>
      </c>
      <c r="U33" s="91">
        <v>0</v>
      </c>
      <c r="V33" s="91">
        <v>2E-3</v>
      </c>
      <c r="W33" s="91">
        <v>1.6758</v>
      </c>
      <c r="X33" s="91">
        <v>2.1100000000000001E-2</v>
      </c>
      <c r="Y33" s="91">
        <v>2.0999999999999999E-3</v>
      </c>
      <c r="Z33" s="91">
        <v>15.115399999999999</v>
      </c>
      <c r="AA33" s="93">
        <f t="shared" si="0"/>
        <v>51.69350360910606</v>
      </c>
      <c r="AB33" s="93">
        <f t="shared" si="1"/>
        <v>46.918378678511942</v>
      </c>
      <c r="AC33" s="93">
        <f t="shared" si="2"/>
        <v>1.3881177123820101</v>
      </c>
    </row>
    <row r="34" spans="1:29" x14ac:dyDescent="0.3">
      <c r="A34" s="46" t="s">
        <v>309</v>
      </c>
      <c r="B34" s="91" t="s">
        <v>340</v>
      </c>
      <c r="C34" s="91">
        <v>56.148000000000003</v>
      </c>
      <c r="D34" s="91">
        <v>4.7E-2</v>
      </c>
      <c r="E34" s="91">
        <v>27.381</v>
      </c>
      <c r="F34" s="91">
        <v>0</v>
      </c>
      <c r="G34" s="91">
        <v>0</v>
      </c>
      <c r="H34" s="91">
        <v>0.19500000000000001</v>
      </c>
      <c r="I34" s="91">
        <v>0</v>
      </c>
      <c r="J34" s="91">
        <v>1.0999999999999999E-2</v>
      </c>
      <c r="K34" s="91">
        <v>11.398</v>
      </c>
      <c r="L34" s="91">
        <v>5.8319999999999999</v>
      </c>
      <c r="M34" s="91">
        <v>0.29199999999999998</v>
      </c>
      <c r="N34" s="92">
        <v>101.304</v>
      </c>
      <c r="O34" s="93">
        <v>8</v>
      </c>
      <c r="P34" s="91">
        <v>1.516</v>
      </c>
      <c r="Q34" s="91">
        <v>7.5278</v>
      </c>
      <c r="R34" s="91">
        <v>4.3269000000000002</v>
      </c>
      <c r="S34" s="91">
        <v>2.3E-3</v>
      </c>
      <c r="T34" s="91">
        <v>0.05</v>
      </c>
      <c r="U34" s="91">
        <v>0</v>
      </c>
      <c r="V34" s="91">
        <v>0</v>
      </c>
      <c r="W34" s="91">
        <v>1.6374</v>
      </c>
      <c r="X34" s="91">
        <v>2.1899999999999999E-2</v>
      </c>
      <c r="Y34" s="91">
        <v>4.7000000000000002E-3</v>
      </c>
      <c r="Z34" s="91">
        <v>15.0871</v>
      </c>
      <c r="AA34" s="93">
        <f t="shared" si="0"/>
        <v>51.114440906536807</v>
      </c>
      <c r="AB34" s="93">
        <f t="shared" si="1"/>
        <v>47.324717487669353</v>
      </c>
      <c r="AC34" s="93">
        <f t="shared" si="2"/>
        <v>1.5608416057938441</v>
      </c>
    </row>
    <row r="35" spans="1:29" x14ac:dyDescent="0.3">
      <c r="A35" s="46" t="s">
        <v>309</v>
      </c>
      <c r="B35" s="91" t="s">
        <v>341</v>
      </c>
      <c r="C35" s="91">
        <v>55.173999999999999</v>
      </c>
      <c r="D35" s="91">
        <v>2.8000000000000001E-2</v>
      </c>
      <c r="E35" s="91">
        <v>28.134</v>
      </c>
      <c r="F35" s="91">
        <v>3.9E-2</v>
      </c>
      <c r="G35" s="91">
        <v>0</v>
      </c>
      <c r="H35" s="91">
        <v>0.22600000000000001</v>
      </c>
      <c r="I35" s="91">
        <v>3.9E-2</v>
      </c>
      <c r="J35" s="91">
        <v>2E-3</v>
      </c>
      <c r="K35" s="91">
        <v>12.134</v>
      </c>
      <c r="L35" s="91">
        <v>5.5629999999999997</v>
      </c>
      <c r="M35" s="91">
        <v>0.23100000000000001</v>
      </c>
      <c r="N35" s="92">
        <v>101.627</v>
      </c>
      <c r="O35" s="93">
        <v>8</v>
      </c>
      <c r="P35" s="91">
        <v>1.4461999999999999</v>
      </c>
      <c r="Q35" s="91">
        <v>7.3971</v>
      </c>
      <c r="R35" s="91">
        <v>4.4459</v>
      </c>
      <c r="S35" s="91">
        <v>5.0000000000000001E-4</v>
      </c>
      <c r="T35" s="91">
        <v>3.95E-2</v>
      </c>
      <c r="U35" s="91">
        <v>4.4000000000000003E-3</v>
      </c>
      <c r="V35" s="91">
        <v>4.1000000000000003E-3</v>
      </c>
      <c r="W35" s="91">
        <v>1.7431000000000001</v>
      </c>
      <c r="X35" s="91">
        <v>2.53E-2</v>
      </c>
      <c r="Y35" s="91">
        <v>2.8E-3</v>
      </c>
      <c r="Z35" s="91">
        <v>15.1151</v>
      </c>
      <c r="AA35" s="93">
        <f t="shared" si="0"/>
        <v>53.986000991080275</v>
      </c>
      <c r="AB35" s="93">
        <f t="shared" si="1"/>
        <v>44.790634291377593</v>
      </c>
      <c r="AC35" s="93">
        <f t="shared" si="2"/>
        <v>1.2233647175421209</v>
      </c>
    </row>
    <row r="36" spans="1:29" x14ac:dyDescent="0.3">
      <c r="A36" s="46" t="s">
        <v>309</v>
      </c>
      <c r="B36" s="91" t="s">
        <v>342</v>
      </c>
      <c r="C36" s="91">
        <v>53.73</v>
      </c>
      <c r="D36" s="91">
        <v>4.2000000000000003E-2</v>
      </c>
      <c r="E36" s="91">
        <v>29.015000000000001</v>
      </c>
      <c r="F36" s="91">
        <v>0</v>
      </c>
      <c r="G36" s="91">
        <v>0</v>
      </c>
      <c r="H36" s="91">
        <v>0.22600000000000001</v>
      </c>
      <c r="I36" s="91">
        <v>3.6999999999999998E-2</v>
      </c>
      <c r="J36" s="91">
        <v>2.1999999999999999E-2</v>
      </c>
      <c r="K36" s="91">
        <v>13.343999999999999</v>
      </c>
      <c r="L36" s="91">
        <v>5.141</v>
      </c>
      <c r="M36" s="91">
        <v>0.189</v>
      </c>
      <c r="N36" s="92">
        <v>101.746</v>
      </c>
      <c r="O36" s="93">
        <v>8</v>
      </c>
      <c r="P36" s="91">
        <v>1.3404</v>
      </c>
      <c r="Q36" s="91">
        <v>7.2249999999999996</v>
      </c>
      <c r="R36" s="91">
        <v>4.5989000000000004</v>
      </c>
      <c r="S36" s="91">
        <v>4.4000000000000003E-3</v>
      </c>
      <c r="T36" s="91">
        <v>3.2399999999999998E-2</v>
      </c>
      <c r="U36" s="91">
        <v>4.3E-3</v>
      </c>
      <c r="V36" s="91">
        <v>0</v>
      </c>
      <c r="W36" s="91">
        <v>1.9227000000000001</v>
      </c>
      <c r="X36" s="91">
        <v>2.5399999999999999E-2</v>
      </c>
      <c r="Y36" s="91">
        <v>4.3E-3</v>
      </c>
      <c r="Z36" s="91">
        <v>15.1579</v>
      </c>
      <c r="AA36" s="93">
        <f t="shared" si="0"/>
        <v>58.343195266272183</v>
      </c>
      <c r="AB36" s="93">
        <f t="shared" si="1"/>
        <v>40.67364588074647</v>
      </c>
      <c r="AC36" s="93">
        <f t="shared" si="2"/>
        <v>0.98315885298133809</v>
      </c>
    </row>
    <row r="37" spans="1:29" x14ac:dyDescent="0.3">
      <c r="A37" s="46" t="s">
        <v>309</v>
      </c>
      <c r="B37" s="91" t="s">
        <v>343</v>
      </c>
      <c r="C37" s="91">
        <v>54.207000000000001</v>
      </c>
      <c r="D37" s="91">
        <v>2.9000000000000001E-2</v>
      </c>
      <c r="E37" s="91">
        <v>28.731999999999999</v>
      </c>
      <c r="F37" s="91">
        <v>0</v>
      </c>
      <c r="G37" s="91">
        <v>0</v>
      </c>
      <c r="H37" s="91">
        <v>0.188</v>
      </c>
      <c r="I37" s="91">
        <v>0</v>
      </c>
      <c r="J37" s="91">
        <v>8.0000000000000002E-3</v>
      </c>
      <c r="K37" s="91">
        <v>12.746</v>
      </c>
      <c r="L37" s="91">
        <v>5.4340000000000002</v>
      </c>
      <c r="M37" s="91">
        <v>0.23300000000000001</v>
      </c>
      <c r="N37" s="92">
        <v>101.577</v>
      </c>
      <c r="O37" s="93">
        <v>8</v>
      </c>
      <c r="P37" s="91">
        <v>1.4166000000000001</v>
      </c>
      <c r="Q37" s="91">
        <v>7.2882999999999996</v>
      </c>
      <c r="R37" s="91">
        <v>4.5533999999999999</v>
      </c>
      <c r="S37" s="91">
        <v>1.6999999999999999E-3</v>
      </c>
      <c r="T37" s="91">
        <v>0.04</v>
      </c>
      <c r="U37" s="91">
        <v>0</v>
      </c>
      <c r="V37" s="91">
        <v>0</v>
      </c>
      <c r="W37" s="91">
        <v>1.8362000000000001</v>
      </c>
      <c r="X37" s="91">
        <v>2.1100000000000001E-2</v>
      </c>
      <c r="Y37" s="91">
        <v>2.8999999999999998E-3</v>
      </c>
      <c r="Z37" s="91">
        <v>15.1602</v>
      </c>
      <c r="AA37" s="93">
        <f t="shared" si="0"/>
        <v>55.764091350826043</v>
      </c>
      <c r="AB37" s="93">
        <f t="shared" si="1"/>
        <v>43.021137026239067</v>
      </c>
      <c r="AC37" s="93">
        <f t="shared" si="2"/>
        <v>1.2147716229348882</v>
      </c>
    </row>
    <row r="38" spans="1:29" x14ac:dyDescent="0.3">
      <c r="A38" s="46" t="s">
        <v>309</v>
      </c>
      <c r="B38" s="91" t="s">
        <v>344</v>
      </c>
      <c r="C38" s="91">
        <v>54.707000000000001</v>
      </c>
      <c r="D38" s="91">
        <v>0</v>
      </c>
      <c r="E38" s="91">
        <v>27.925999999999998</v>
      </c>
      <c r="F38" s="91">
        <v>0</v>
      </c>
      <c r="G38" s="91">
        <v>0</v>
      </c>
      <c r="H38" s="91">
        <v>0.23400000000000001</v>
      </c>
      <c r="I38" s="91">
        <v>1.2E-2</v>
      </c>
      <c r="J38" s="91">
        <v>1.4E-2</v>
      </c>
      <c r="K38" s="91">
        <v>12.382999999999999</v>
      </c>
      <c r="L38" s="91">
        <v>5.5469999999999997</v>
      </c>
      <c r="M38" s="91">
        <v>0.17</v>
      </c>
      <c r="N38" s="92">
        <v>101.005</v>
      </c>
      <c r="O38" s="93">
        <v>8</v>
      </c>
      <c r="P38" s="91">
        <v>1.452</v>
      </c>
      <c r="Q38" s="91">
        <v>7.3853999999999997</v>
      </c>
      <c r="R38" s="91">
        <v>4.4436</v>
      </c>
      <c r="S38" s="91">
        <v>2.7000000000000001E-3</v>
      </c>
      <c r="T38" s="91">
        <v>2.92E-2</v>
      </c>
      <c r="U38" s="91">
        <v>1.4E-3</v>
      </c>
      <c r="V38" s="91">
        <v>0</v>
      </c>
      <c r="W38" s="91">
        <v>1.7911999999999999</v>
      </c>
      <c r="X38" s="91">
        <v>2.64E-2</v>
      </c>
      <c r="Y38" s="91">
        <v>0</v>
      </c>
      <c r="Z38" s="91">
        <v>15.1332</v>
      </c>
      <c r="AA38" s="93">
        <f t="shared" si="0"/>
        <v>54.73658476958807</v>
      </c>
      <c r="AB38" s="93">
        <f t="shared" si="1"/>
        <v>44.371103777044375</v>
      </c>
      <c r="AC38" s="93">
        <f t="shared" si="2"/>
        <v>0.89231145336755913</v>
      </c>
    </row>
    <row r="40" spans="1:29" s="87" customFormat="1" x14ac:dyDescent="0.3">
      <c r="A40" s="89"/>
      <c r="B40" s="89" t="s">
        <v>1</v>
      </c>
      <c r="C40" s="89" t="s">
        <v>142</v>
      </c>
      <c r="D40" s="89" t="s">
        <v>151</v>
      </c>
      <c r="E40" s="89" t="s">
        <v>143</v>
      </c>
      <c r="F40" s="89" t="s">
        <v>287</v>
      </c>
      <c r="G40" s="89" t="s">
        <v>345</v>
      </c>
      <c r="H40" s="89" t="s">
        <v>148</v>
      </c>
      <c r="I40" s="89" t="s">
        <v>147</v>
      </c>
      <c r="J40" s="89" t="s">
        <v>144</v>
      </c>
      <c r="K40" s="89" t="s">
        <v>149</v>
      </c>
      <c r="L40" s="89" t="s">
        <v>146</v>
      </c>
      <c r="M40" s="94" t="s">
        <v>346</v>
      </c>
      <c r="N40" s="89" t="s">
        <v>295</v>
      </c>
      <c r="O40" s="95" t="s">
        <v>269</v>
      </c>
      <c r="P40" s="95" t="s">
        <v>159</v>
      </c>
      <c r="Q40" s="95" t="s">
        <v>347</v>
      </c>
      <c r="R40" s="95" t="s">
        <v>348</v>
      </c>
      <c r="S40" s="95" t="s">
        <v>349</v>
      </c>
      <c r="T40" s="95" t="s">
        <v>350</v>
      </c>
      <c r="U40" s="95" t="s">
        <v>351</v>
      </c>
      <c r="V40" s="95" t="s">
        <v>352</v>
      </c>
      <c r="W40" s="95" t="s">
        <v>353</v>
      </c>
      <c r="X40" s="95" t="s">
        <v>160</v>
      </c>
      <c r="Y40" s="96" t="s">
        <v>294</v>
      </c>
      <c r="Z40" s="95" t="s">
        <v>354</v>
      </c>
    </row>
    <row r="41" spans="1:29" x14ac:dyDescent="0.3">
      <c r="A41" s="97" t="s">
        <v>355</v>
      </c>
      <c r="B41" s="98" t="s">
        <v>356</v>
      </c>
      <c r="C41" s="97">
        <v>48.68</v>
      </c>
      <c r="D41" s="97">
        <v>0.51</v>
      </c>
      <c r="E41" s="97">
        <v>3.7</v>
      </c>
      <c r="F41" s="97">
        <v>1.4</v>
      </c>
      <c r="G41" s="97">
        <v>12.59</v>
      </c>
      <c r="H41" s="97">
        <v>0.41</v>
      </c>
      <c r="I41" s="97">
        <v>13.2</v>
      </c>
      <c r="J41" s="97">
        <v>10.06</v>
      </c>
      <c r="K41" s="97">
        <v>0.71</v>
      </c>
      <c r="L41" s="97">
        <v>0.34</v>
      </c>
      <c r="M41" s="99">
        <v>91.59</v>
      </c>
      <c r="N41" s="97">
        <v>23</v>
      </c>
      <c r="O41" s="100">
        <v>7.5410000000000004</v>
      </c>
      <c r="P41" s="100">
        <v>5.8999999999999997E-2</v>
      </c>
      <c r="Q41" s="100">
        <v>0.67500000000000004</v>
      </c>
      <c r="R41" s="100">
        <v>0.16300000000000001</v>
      </c>
      <c r="S41" s="100">
        <v>1.6319999999999999</v>
      </c>
      <c r="T41" s="100">
        <v>5.3999999999999999E-2</v>
      </c>
      <c r="U41" s="100">
        <v>3.048</v>
      </c>
      <c r="V41" s="100">
        <v>1.67</v>
      </c>
      <c r="W41" s="100">
        <v>0.21199999999999999</v>
      </c>
      <c r="X41" s="100">
        <v>6.6000000000000003E-2</v>
      </c>
      <c r="Y41" s="100">
        <v>15.12</v>
      </c>
      <c r="Z41" s="100">
        <f>U41/(U41+S41)</f>
        <v>0.6512820512820513</v>
      </c>
    </row>
    <row r="42" spans="1:29" x14ac:dyDescent="0.3">
      <c r="A42" s="97" t="s">
        <v>355</v>
      </c>
      <c r="B42" s="98" t="s">
        <v>357</v>
      </c>
      <c r="C42" s="97">
        <v>49.54</v>
      </c>
      <c r="D42" s="97">
        <v>0.85</v>
      </c>
      <c r="E42" s="97">
        <v>3.84</v>
      </c>
      <c r="F42" s="97">
        <v>2.35</v>
      </c>
      <c r="G42" s="97">
        <v>12.82</v>
      </c>
      <c r="H42" s="97">
        <v>0.49</v>
      </c>
      <c r="I42" s="97">
        <v>13.65</v>
      </c>
      <c r="J42" s="97">
        <v>10.63</v>
      </c>
      <c r="K42" s="97">
        <v>0.74</v>
      </c>
      <c r="L42" s="97">
        <v>0.38</v>
      </c>
      <c r="M42" s="99">
        <v>95.29</v>
      </c>
      <c r="N42" s="97">
        <v>23</v>
      </c>
      <c r="O42" s="100">
        <v>7.4160000000000004</v>
      </c>
      <c r="P42" s="100">
        <v>9.6000000000000002E-2</v>
      </c>
      <c r="Q42" s="100">
        <v>0.67700000000000005</v>
      </c>
      <c r="R42" s="100">
        <v>0.26500000000000001</v>
      </c>
      <c r="S42" s="100">
        <v>1.605</v>
      </c>
      <c r="T42" s="100">
        <v>6.2E-2</v>
      </c>
      <c r="U42" s="100">
        <v>3.0449999999999999</v>
      </c>
      <c r="V42" s="100">
        <v>1.706</v>
      </c>
      <c r="W42" s="100">
        <v>0.215</v>
      </c>
      <c r="X42" s="100">
        <v>7.2999999999999995E-2</v>
      </c>
      <c r="Y42" s="100">
        <v>15.16</v>
      </c>
      <c r="Z42" s="100">
        <f t="shared" ref="Z42:Z105" si="3">U42/(U42+S42)</f>
        <v>0.65483870967741931</v>
      </c>
    </row>
    <row r="43" spans="1:29" x14ac:dyDescent="0.3">
      <c r="A43" s="97" t="s">
        <v>355</v>
      </c>
      <c r="B43" s="98" t="s">
        <v>358</v>
      </c>
      <c r="C43" s="97">
        <v>48.95</v>
      </c>
      <c r="D43" s="97">
        <v>0.63</v>
      </c>
      <c r="E43" s="97">
        <v>5.0599999999999996</v>
      </c>
      <c r="F43" s="97">
        <v>3.15</v>
      </c>
      <c r="G43" s="97">
        <v>12.6</v>
      </c>
      <c r="H43" s="97">
        <v>0.45</v>
      </c>
      <c r="I43" s="97">
        <v>13.3</v>
      </c>
      <c r="J43" s="97">
        <v>10.35</v>
      </c>
      <c r="K43" s="97">
        <v>0.95</v>
      </c>
      <c r="L43" s="97">
        <v>0.35</v>
      </c>
      <c r="M43" s="99">
        <v>95.78</v>
      </c>
      <c r="N43" s="97">
        <v>23</v>
      </c>
      <c r="O43" s="100">
        <v>7.2949999999999999</v>
      </c>
      <c r="P43" s="100">
        <v>7.0000000000000007E-2</v>
      </c>
      <c r="Q43" s="100">
        <v>0.88900000000000001</v>
      </c>
      <c r="R43" s="100">
        <v>0.35299999999999998</v>
      </c>
      <c r="S43" s="100">
        <v>1.571</v>
      </c>
      <c r="T43" s="100">
        <v>5.6000000000000001E-2</v>
      </c>
      <c r="U43" s="100">
        <v>2.9550000000000001</v>
      </c>
      <c r="V43" s="100">
        <v>1.653</v>
      </c>
      <c r="W43" s="100">
        <v>0.27300000000000002</v>
      </c>
      <c r="X43" s="100">
        <v>6.6000000000000003E-2</v>
      </c>
      <c r="Y43" s="100">
        <v>15.183</v>
      </c>
      <c r="Z43" s="100">
        <f t="shared" si="3"/>
        <v>0.65289438798055688</v>
      </c>
    </row>
    <row r="44" spans="1:29" x14ac:dyDescent="0.3">
      <c r="A44" s="97" t="s">
        <v>355</v>
      </c>
      <c r="B44" s="98" t="s">
        <v>359</v>
      </c>
      <c r="C44" s="97">
        <v>45.56</v>
      </c>
      <c r="D44" s="97">
        <v>1.34</v>
      </c>
      <c r="E44" s="97">
        <v>7.51</v>
      </c>
      <c r="F44" s="97">
        <v>4.08</v>
      </c>
      <c r="G44" s="97">
        <v>11.77</v>
      </c>
      <c r="H44" s="97">
        <v>0.28000000000000003</v>
      </c>
      <c r="I44" s="97">
        <v>12.46</v>
      </c>
      <c r="J44" s="97">
        <v>10.38</v>
      </c>
      <c r="K44" s="97">
        <v>1.46</v>
      </c>
      <c r="L44" s="97">
        <v>0.64</v>
      </c>
      <c r="M44" s="99">
        <v>95.48</v>
      </c>
      <c r="N44" s="97">
        <v>23</v>
      </c>
      <c r="O44" s="100">
        <v>6.8659999999999997</v>
      </c>
      <c r="P44" s="100">
        <v>0.152</v>
      </c>
      <c r="Q44" s="100">
        <v>1.3340000000000001</v>
      </c>
      <c r="R44" s="100">
        <v>0.46200000000000002</v>
      </c>
      <c r="S44" s="100">
        <v>1.484</v>
      </c>
      <c r="T44" s="100">
        <v>3.5999999999999997E-2</v>
      </c>
      <c r="U44" s="100">
        <v>2.7989999999999999</v>
      </c>
      <c r="V44" s="100">
        <v>1.6759999999999999</v>
      </c>
      <c r="W44" s="100">
        <v>0.42599999999999999</v>
      </c>
      <c r="X44" s="100">
        <v>0.123</v>
      </c>
      <c r="Y44" s="100">
        <v>15.359</v>
      </c>
      <c r="Z44" s="100">
        <f t="shared" si="3"/>
        <v>0.65351389213168343</v>
      </c>
    </row>
    <row r="45" spans="1:29" x14ac:dyDescent="0.3">
      <c r="A45" s="97" t="s">
        <v>355</v>
      </c>
      <c r="B45" s="98" t="s">
        <v>360</v>
      </c>
      <c r="C45" s="97">
        <v>47.49</v>
      </c>
      <c r="D45" s="97">
        <v>1.31</v>
      </c>
      <c r="E45" s="97">
        <v>6.35</v>
      </c>
      <c r="F45" s="97">
        <v>3.84</v>
      </c>
      <c r="G45" s="97">
        <v>11.38</v>
      </c>
      <c r="H45" s="97">
        <v>0.33</v>
      </c>
      <c r="I45" s="97">
        <v>13.17</v>
      </c>
      <c r="J45" s="97">
        <v>10.45</v>
      </c>
      <c r="K45" s="97">
        <v>1.29</v>
      </c>
      <c r="L45" s="97">
        <v>0.5</v>
      </c>
      <c r="M45" s="99">
        <v>96.1</v>
      </c>
      <c r="N45" s="97">
        <v>23</v>
      </c>
      <c r="O45" s="100">
        <v>7.0609999999999999</v>
      </c>
      <c r="P45" s="100">
        <v>0.14699999999999999</v>
      </c>
      <c r="Q45" s="100">
        <v>1.113</v>
      </c>
      <c r="R45" s="100">
        <v>0.42899999999999999</v>
      </c>
      <c r="S45" s="100">
        <v>1.4139999999999999</v>
      </c>
      <c r="T45" s="100">
        <v>4.1000000000000002E-2</v>
      </c>
      <c r="U45" s="100">
        <v>2.9180000000000001</v>
      </c>
      <c r="V45" s="100">
        <v>1.6639999999999999</v>
      </c>
      <c r="W45" s="100">
        <v>0.372</v>
      </c>
      <c r="X45" s="100">
        <v>9.4E-2</v>
      </c>
      <c r="Y45" s="100">
        <v>15.254</v>
      </c>
      <c r="Z45" s="100">
        <f t="shared" si="3"/>
        <v>0.67359187442289936</v>
      </c>
    </row>
    <row r="46" spans="1:29" x14ac:dyDescent="0.3">
      <c r="A46" s="97" t="s">
        <v>355</v>
      </c>
      <c r="B46" s="98" t="s">
        <v>361</v>
      </c>
      <c r="C46" s="97">
        <v>49.36</v>
      </c>
      <c r="D46" s="97">
        <v>0.54</v>
      </c>
      <c r="E46" s="97">
        <v>5.17</v>
      </c>
      <c r="F46" s="97">
        <v>3.13</v>
      </c>
      <c r="G46" s="97">
        <v>12.22</v>
      </c>
      <c r="H46" s="97">
        <v>0.43</v>
      </c>
      <c r="I46" s="97">
        <v>13.73</v>
      </c>
      <c r="J46" s="97">
        <v>10.25</v>
      </c>
      <c r="K46" s="97">
        <v>0.97</v>
      </c>
      <c r="L46" s="97">
        <v>0.33</v>
      </c>
      <c r="M46" s="99">
        <v>96.12</v>
      </c>
      <c r="N46" s="97">
        <v>23</v>
      </c>
      <c r="O46" s="100">
        <v>7.306</v>
      </c>
      <c r="P46" s="100">
        <v>0.06</v>
      </c>
      <c r="Q46" s="100">
        <v>0.90100000000000002</v>
      </c>
      <c r="R46" s="100">
        <v>0.34899999999999998</v>
      </c>
      <c r="S46" s="100">
        <v>1.5129999999999999</v>
      </c>
      <c r="T46" s="100">
        <v>5.2999999999999999E-2</v>
      </c>
      <c r="U46" s="100">
        <v>3.028</v>
      </c>
      <c r="V46" s="100">
        <v>1.6259999999999999</v>
      </c>
      <c r="W46" s="100">
        <v>0.27700000000000002</v>
      </c>
      <c r="X46" s="100">
        <v>6.2E-2</v>
      </c>
      <c r="Y46" s="100">
        <v>15.178000000000001</v>
      </c>
      <c r="Z46" s="100">
        <f t="shared" si="3"/>
        <v>0.66681347720766349</v>
      </c>
    </row>
    <row r="47" spans="1:29" x14ac:dyDescent="0.3">
      <c r="A47" s="97" t="s">
        <v>355</v>
      </c>
      <c r="B47" s="98" t="s">
        <v>362</v>
      </c>
      <c r="C47" s="97">
        <v>46.29</v>
      </c>
      <c r="D47" s="97">
        <v>1.51</v>
      </c>
      <c r="E47" s="97">
        <v>7.09</v>
      </c>
      <c r="F47" s="97">
        <v>3.92</v>
      </c>
      <c r="G47" s="97">
        <v>12.12</v>
      </c>
      <c r="H47" s="97">
        <v>0.31</v>
      </c>
      <c r="I47" s="97">
        <v>12.43</v>
      </c>
      <c r="J47" s="97">
        <v>10.28</v>
      </c>
      <c r="K47" s="97">
        <v>1.51</v>
      </c>
      <c r="L47" s="97">
        <v>0.57999999999999996</v>
      </c>
      <c r="M47" s="99">
        <v>96.02</v>
      </c>
      <c r="N47" s="97">
        <v>23</v>
      </c>
      <c r="O47" s="100">
        <v>6.9329999999999998</v>
      </c>
      <c r="P47" s="100">
        <v>0.17</v>
      </c>
      <c r="Q47" s="100">
        <v>1.252</v>
      </c>
      <c r="R47" s="100">
        <v>0.442</v>
      </c>
      <c r="S47" s="100">
        <v>1.518</v>
      </c>
      <c r="T47" s="100">
        <v>0.04</v>
      </c>
      <c r="U47" s="100">
        <v>2.774</v>
      </c>
      <c r="V47" s="100">
        <v>1.65</v>
      </c>
      <c r="W47" s="100">
        <v>0.437</v>
      </c>
      <c r="X47" s="100">
        <v>0.11</v>
      </c>
      <c r="Y47" s="100">
        <v>15.324</v>
      </c>
      <c r="Z47" s="100">
        <f t="shared" si="3"/>
        <v>0.6463187325256291</v>
      </c>
    </row>
    <row r="48" spans="1:29" x14ac:dyDescent="0.3">
      <c r="A48" s="97" t="s">
        <v>355</v>
      </c>
      <c r="B48" s="98" t="s">
        <v>363</v>
      </c>
      <c r="C48" s="97">
        <v>46.34</v>
      </c>
      <c r="D48" s="97">
        <v>1.43</v>
      </c>
      <c r="E48" s="97">
        <v>7.01</v>
      </c>
      <c r="F48" s="97">
        <v>3.75</v>
      </c>
      <c r="G48" s="97">
        <v>12.59</v>
      </c>
      <c r="H48" s="97">
        <v>0.41</v>
      </c>
      <c r="I48" s="97">
        <v>12.08</v>
      </c>
      <c r="J48" s="97">
        <v>10.26</v>
      </c>
      <c r="K48" s="97">
        <v>1.5</v>
      </c>
      <c r="L48" s="97">
        <v>0.57999999999999996</v>
      </c>
      <c r="M48" s="99">
        <v>95.97</v>
      </c>
      <c r="N48" s="97">
        <v>23</v>
      </c>
      <c r="O48" s="100">
        <v>6.9580000000000002</v>
      </c>
      <c r="P48" s="100">
        <v>0.161</v>
      </c>
      <c r="Q48" s="100">
        <v>1.2410000000000001</v>
      </c>
      <c r="R48" s="100">
        <v>0.42399999999999999</v>
      </c>
      <c r="S48" s="100">
        <v>1.5820000000000001</v>
      </c>
      <c r="T48" s="100">
        <v>5.1999999999999998E-2</v>
      </c>
      <c r="U48" s="100">
        <v>2.7040000000000002</v>
      </c>
      <c r="V48" s="100">
        <v>1.651</v>
      </c>
      <c r="W48" s="100">
        <v>0.438</v>
      </c>
      <c r="X48" s="100">
        <v>0.112</v>
      </c>
      <c r="Y48" s="100">
        <v>15.323</v>
      </c>
      <c r="Z48" s="100">
        <f t="shared" si="3"/>
        <v>0.63089127391507227</v>
      </c>
    </row>
    <row r="49" spans="1:26" x14ac:dyDescent="0.3">
      <c r="A49" s="97" t="s">
        <v>355</v>
      </c>
      <c r="B49" s="98" t="s">
        <v>364</v>
      </c>
      <c r="C49" s="97">
        <v>49.37</v>
      </c>
      <c r="D49" s="97">
        <v>0.53</v>
      </c>
      <c r="E49" s="97">
        <v>4.93</v>
      </c>
      <c r="F49" s="97">
        <v>3.41</v>
      </c>
      <c r="G49" s="97">
        <v>12.26</v>
      </c>
      <c r="H49" s="97">
        <v>0.54</v>
      </c>
      <c r="I49" s="97">
        <v>13.88</v>
      </c>
      <c r="J49" s="97">
        <v>9.98</v>
      </c>
      <c r="K49" s="97">
        <v>1</v>
      </c>
      <c r="L49" s="97">
        <v>0.3</v>
      </c>
      <c r="M49" s="99">
        <v>96.19</v>
      </c>
      <c r="N49" s="97">
        <v>23</v>
      </c>
      <c r="O49" s="100">
        <v>7.3090000000000002</v>
      </c>
      <c r="P49" s="100">
        <v>5.8000000000000003E-2</v>
      </c>
      <c r="Q49" s="100">
        <v>0.86099999999999999</v>
      </c>
      <c r="R49" s="100">
        <v>0.38</v>
      </c>
      <c r="S49" s="100">
        <v>1.518</v>
      </c>
      <c r="T49" s="100">
        <v>6.8000000000000005E-2</v>
      </c>
      <c r="U49" s="100">
        <v>3.0619999999999998</v>
      </c>
      <c r="V49" s="100">
        <v>1.583</v>
      </c>
      <c r="W49" s="100">
        <v>0.28599999999999998</v>
      </c>
      <c r="X49" s="100">
        <v>5.7000000000000002E-2</v>
      </c>
      <c r="Y49" s="100">
        <v>15.183</v>
      </c>
      <c r="Z49" s="100">
        <f t="shared" si="3"/>
        <v>0.66855895196506543</v>
      </c>
    </row>
    <row r="50" spans="1:26" x14ac:dyDescent="0.3">
      <c r="A50" s="97" t="s">
        <v>355</v>
      </c>
      <c r="B50" s="98" t="s">
        <v>365</v>
      </c>
      <c r="C50" s="97">
        <v>51.56</v>
      </c>
      <c r="D50" s="97">
        <v>0.31</v>
      </c>
      <c r="E50" s="97">
        <v>3.07</v>
      </c>
      <c r="F50" s="97">
        <v>1.41</v>
      </c>
      <c r="G50" s="97">
        <v>12.54</v>
      </c>
      <c r="H50" s="97">
        <v>0.37</v>
      </c>
      <c r="I50" s="97">
        <v>14.66</v>
      </c>
      <c r="J50" s="97">
        <v>11.12</v>
      </c>
      <c r="K50" s="97">
        <v>0.47</v>
      </c>
      <c r="L50" s="97">
        <v>0.26</v>
      </c>
      <c r="M50" s="99">
        <v>95.77</v>
      </c>
      <c r="N50" s="97">
        <v>23</v>
      </c>
      <c r="O50" s="100">
        <v>7.6120000000000001</v>
      </c>
      <c r="P50" s="100">
        <v>3.4000000000000002E-2</v>
      </c>
      <c r="Q50" s="100">
        <v>0.53400000000000003</v>
      </c>
      <c r="R50" s="100">
        <v>0.157</v>
      </c>
      <c r="S50" s="100">
        <v>1.5489999999999999</v>
      </c>
      <c r="T50" s="100">
        <v>4.5999999999999999E-2</v>
      </c>
      <c r="U50" s="100">
        <v>3.2250000000000001</v>
      </c>
      <c r="V50" s="100">
        <v>1.7589999999999999</v>
      </c>
      <c r="W50" s="100">
        <v>0.13500000000000001</v>
      </c>
      <c r="X50" s="100">
        <v>4.8000000000000001E-2</v>
      </c>
      <c r="Y50" s="100">
        <v>15.1</v>
      </c>
      <c r="Z50" s="100">
        <f t="shared" si="3"/>
        <v>0.67553414327607875</v>
      </c>
    </row>
    <row r="51" spans="1:26" x14ac:dyDescent="0.3">
      <c r="A51" s="97" t="s">
        <v>355</v>
      </c>
      <c r="B51" s="98" t="s">
        <v>366</v>
      </c>
      <c r="C51" s="97">
        <v>47.93</v>
      </c>
      <c r="D51" s="97">
        <v>0.86</v>
      </c>
      <c r="E51" s="97">
        <v>5.82</v>
      </c>
      <c r="F51" s="97">
        <v>3.65</v>
      </c>
      <c r="G51" s="97">
        <v>12.65</v>
      </c>
      <c r="H51" s="97">
        <v>0.45</v>
      </c>
      <c r="I51" s="97">
        <v>12.67</v>
      </c>
      <c r="J51" s="97">
        <v>10.199999999999999</v>
      </c>
      <c r="K51" s="97">
        <v>1.1299999999999999</v>
      </c>
      <c r="L51" s="97">
        <v>0.41</v>
      </c>
      <c r="M51" s="99">
        <v>95.75</v>
      </c>
      <c r="N51" s="97">
        <v>23</v>
      </c>
      <c r="O51" s="100">
        <v>7.173</v>
      </c>
      <c r="P51" s="100">
        <v>9.7000000000000003E-2</v>
      </c>
      <c r="Q51" s="100">
        <v>1.0269999999999999</v>
      </c>
      <c r="R51" s="100">
        <v>0.41099999999999998</v>
      </c>
      <c r="S51" s="100">
        <v>1.583</v>
      </c>
      <c r="T51" s="100">
        <v>5.7000000000000002E-2</v>
      </c>
      <c r="U51" s="100">
        <v>2.8250000000000002</v>
      </c>
      <c r="V51" s="100">
        <v>1.6359999999999999</v>
      </c>
      <c r="W51" s="100">
        <v>0.32800000000000001</v>
      </c>
      <c r="X51" s="100">
        <v>7.8E-2</v>
      </c>
      <c r="Y51" s="100">
        <v>15.214</v>
      </c>
      <c r="Z51" s="100">
        <f t="shared" si="3"/>
        <v>0.64088021778584392</v>
      </c>
    </row>
    <row r="52" spans="1:26" x14ac:dyDescent="0.3">
      <c r="A52" s="97" t="s">
        <v>355</v>
      </c>
      <c r="B52" s="98" t="s">
        <v>367</v>
      </c>
      <c r="C52" s="97">
        <v>49.88</v>
      </c>
      <c r="D52" s="97">
        <v>0.45</v>
      </c>
      <c r="E52" s="97">
        <v>4.1399999999999997</v>
      </c>
      <c r="F52" s="97">
        <v>2.72</v>
      </c>
      <c r="G52" s="97">
        <v>12.62</v>
      </c>
      <c r="H52" s="97">
        <v>0.47</v>
      </c>
      <c r="I52" s="97">
        <v>13.87</v>
      </c>
      <c r="J52" s="97">
        <v>10.69</v>
      </c>
      <c r="K52" s="97">
        <v>0.75</v>
      </c>
      <c r="L52" s="97">
        <v>0.37</v>
      </c>
      <c r="M52" s="99">
        <v>95.96</v>
      </c>
      <c r="N52" s="97">
        <v>23</v>
      </c>
      <c r="O52" s="100">
        <v>7.4080000000000004</v>
      </c>
      <c r="P52" s="100">
        <v>0.05</v>
      </c>
      <c r="Q52" s="100">
        <v>0.72399999999999998</v>
      </c>
      <c r="R52" s="100">
        <v>0.30399999999999999</v>
      </c>
      <c r="S52" s="100">
        <v>1.5680000000000001</v>
      </c>
      <c r="T52" s="100">
        <v>5.8999999999999997E-2</v>
      </c>
      <c r="U52" s="100">
        <v>3.069</v>
      </c>
      <c r="V52" s="100">
        <v>1.7</v>
      </c>
      <c r="W52" s="100">
        <v>0.217</v>
      </c>
      <c r="X52" s="100">
        <v>7.0000000000000007E-2</v>
      </c>
      <c r="Y52" s="100">
        <v>15.17</v>
      </c>
      <c r="Z52" s="100">
        <f t="shared" si="3"/>
        <v>0.66185033426784556</v>
      </c>
    </row>
    <row r="53" spans="1:26" x14ac:dyDescent="0.3">
      <c r="A53" s="97" t="s">
        <v>355</v>
      </c>
      <c r="B53" s="98" t="s">
        <v>368</v>
      </c>
      <c r="C53" s="97">
        <v>50.51</v>
      </c>
      <c r="D53" s="97">
        <v>0.42</v>
      </c>
      <c r="E53" s="97">
        <v>3.71</v>
      </c>
      <c r="F53" s="97">
        <v>2.2999999999999998</v>
      </c>
      <c r="G53" s="97">
        <v>12.75</v>
      </c>
      <c r="H53" s="97">
        <v>0.34</v>
      </c>
      <c r="I53" s="97">
        <v>14.16</v>
      </c>
      <c r="J53" s="97">
        <v>10.63</v>
      </c>
      <c r="K53" s="97">
        <v>0.72</v>
      </c>
      <c r="L53" s="97">
        <v>0.35</v>
      </c>
      <c r="M53" s="99">
        <v>95.87</v>
      </c>
      <c r="N53" s="97">
        <v>23</v>
      </c>
      <c r="O53" s="100">
        <v>7.4880000000000004</v>
      </c>
      <c r="P53" s="100">
        <v>4.5999999999999999E-2</v>
      </c>
      <c r="Q53" s="100">
        <v>0.64900000000000002</v>
      </c>
      <c r="R53" s="100">
        <v>0.25600000000000001</v>
      </c>
      <c r="S53" s="100">
        <v>1.58</v>
      </c>
      <c r="T53" s="100">
        <v>4.2000000000000003E-2</v>
      </c>
      <c r="U53" s="100">
        <v>3.1269999999999998</v>
      </c>
      <c r="V53" s="100">
        <v>1.6879999999999999</v>
      </c>
      <c r="W53" s="100">
        <v>0.20699999999999999</v>
      </c>
      <c r="X53" s="100">
        <v>6.5000000000000002E-2</v>
      </c>
      <c r="Y53" s="100">
        <v>15.15</v>
      </c>
      <c r="Z53" s="100">
        <f t="shared" si="3"/>
        <v>0.66432972169109838</v>
      </c>
    </row>
    <row r="54" spans="1:26" x14ac:dyDescent="0.3">
      <c r="A54" s="97" t="s">
        <v>355</v>
      </c>
      <c r="B54" s="98" t="s">
        <v>369</v>
      </c>
      <c r="C54" s="97">
        <v>50.57</v>
      </c>
      <c r="D54" s="97">
        <v>0.5</v>
      </c>
      <c r="E54" s="97">
        <v>3.91</v>
      </c>
      <c r="F54" s="97">
        <v>2.08</v>
      </c>
      <c r="G54" s="97">
        <v>12.47</v>
      </c>
      <c r="H54" s="97">
        <v>0.37</v>
      </c>
      <c r="I54" s="97">
        <v>14.14</v>
      </c>
      <c r="J54" s="97">
        <v>10.57</v>
      </c>
      <c r="K54" s="97">
        <v>0.79</v>
      </c>
      <c r="L54" s="97">
        <v>0.35</v>
      </c>
      <c r="M54" s="99">
        <v>95.74</v>
      </c>
      <c r="N54" s="97">
        <v>23</v>
      </c>
      <c r="O54" s="100">
        <v>7.4909999999999997</v>
      </c>
      <c r="P54" s="100">
        <v>5.5E-2</v>
      </c>
      <c r="Q54" s="100">
        <v>0.68200000000000005</v>
      </c>
      <c r="R54" s="100">
        <v>0.23200000000000001</v>
      </c>
      <c r="S54" s="100">
        <v>1.5449999999999999</v>
      </c>
      <c r="T54" s="100">
        <v>4.5999999999999999E-2</v>
      </c>
      <c r="U54" s="100">
        <v>3.121</v>
      </c>
      <c r="V54" s="100">
        <v>1.6779999999999999</v>
      </c>
      <c r="W54" s="100">
        <v>0.22600000000000001</v>
      </c>
      <c r="X54" s="100">
        <v>6.7000000000000004E-2</v>
      </c>
      <c r="Y54" s="100">
        <v>15.143000000000001</v>
      </c>
      <c r="Z54" s="100">
        <f t="shared" si="3"/>
        <v>0.66888126875267895</v>
      </c>
    </row>
    <row r="55" spans="1:26" x14ac:dyDescent="0.3">
      <c r="A55" s="97" t="s">
        <v>355</v>
      </c>
      <c r="B55" s="98" t="s">
        <v>370</v>
      </c>
      <c r="C55" s="97">
        <v>47.74</v>
      </c>
      <c r="D55" s="97">
        <v>1.04</v>
      </c>
      <c r="E55" s="97">
        <v>5.97</v>
      </c>
      <c r="F55" s="97">
        <v>3.9</v>
      </c>
      <c r="G55" s="97">
        <v>12.15</v>
      </c>
      <c r="H55" s="97">
        <v>0.46</v>
      </c>
      <c r="I55" s="97">
        <v>12.95</v>
      </c>
      <c r="J55" s="97">
        <v>10.02</v>
      </c>
      <c r="K55" s="97">
        <v>1.22</v>
      </c>
      <c r="L55" s="97">
        <v>0.45</v>
      </c>
      <c r="M55" s="99">
        <v>95.89</v>
      </c>
      <c r="N55" s="97">
        <v>23</v>
      </c>
      <c r="O55" s="100">
        <v>7.1269999999999998</v>
      </c>
      <c r="P55" s="100">
        <v>0.11700000000000001</v>
      </c>
      <c r="Q55" s="100">
        <v>1.05</v>
      </c>
      <c r="R55" s="100">
        <v>0.438</v>
      </c>
      <c r="S55" s="100">
        <v>1.5169999999999999</v>
      </c>
      <c r="T55" s="100">
        <v>5.8000000000000003E-2</v>
      </c>
      <c r="U55" s="100">
        <v>2.8820000000000001</v>
      </c>
      <c r="V55" s="100">
        <v>1.603</v>
      </c>
      <c r="W55" s="100">
        <v>0.35299999999999998</v>
      </c>
      <c r="X55" s="100">
        <v>8.5999999999999993E-2</v>
      </c>
      <c r="Y55" s="100">
        <v>15.231</v>
      </c>
      <c r="Z55" s="100">
        <f t="shared" si="3"/>
        <v>0.65514889747669924</v>
      </c>
    </row>
    <row r="56" spans="1:26" x14ac:dyDescent="0.3">
      <c r="A56" s="97" t="s">
        <v>355</v>
      </c>
      <c r="B56" s="98" t="s">
        <v>371</v>
      </c>
      <c r="C56" s="97">
        <v>49.42</v>
      </c>
      <c r="D56" s="97">
        <v>0.8</v>
      </c>
      <c r="E56" s="97">
        <v>4.29</v>
      </c>
      <c r="F56" s="97">
        <v>2.7</v>
      </c>
      <c r="G56" s="97">
        <v>12.49</v>
      </c>
      <c r="H56" s="97">
        <v>0.41</v>
      </c>
      <c r="I56" s="97">
        <v>13.73</v>
      </c>
      <c r="J56" s="97">
        <v>10.39</v>
      </c>
      <c r="K56" s="97">
        <v>0.9</v>
      </c>
      <c r="L56" s="97">
        <v>0.44</v>
      </c>
      <c r="M56" s="99">
        <v>95.56</v>
      </c>
      <c r="N56" s="97">
        <v>23</v>
      </c>
      <c r="O56" s="100">
        <v>7.37</v>
      </c>
      <c r="P56" s="100">
        <v>8.8999999999999996E-2</v>
      </c>
      <c r="Q56" s="100">
        <v>0.755</v>
      </c>
      <c r="R56" s="100">
        <v>0.30299999999999999</v>
      </c>
      <c r="S56" s="100">
        <v>1.5569999999999999</v>
      </c>
      <c r="T56" s="100">
        <v>5.0999999999999997E-2</v>
      </c>
      <c r="U56" s="100">
        <v>3.052</v>
      </c>
      <c r="V56" s="100">
        <v>1.661</v>
      </c>
      <c r="W56" s="100">
        <v>0.26100000000000001</v>
      </c>
      <c r="X56" s="100">
        <v>8.4000000000000005E-2</v>
      </c>
      <c r="Y56" s="100">
        <v>15.185</v>
      </c>
      <c r="Z56" s="100">
        <f t="shared" si="3"/>
        <v>0.66218268604903452</v>
      </c>
    </row>
    <row r="57" spans="1:26" x14ac:dyDescent="0.3">
      <c r="A57" s="97" t="s">
        <v>355</v>
      </c>
      <c r="B57" s="98" t="s">
        <v>372</v>
      </c>
      <c r="C57" s="97">
        <v>50.61</v>
      </c>
      <c r="D57" s="97">
        <v>0.37</v>
      </c>
      <c r="E57" s="97">
        <v>3.26</v>
      </c>
      <c r="F57" s="97">
        <v>2.0699999999999998</v>
      </c>
      <c r="G57" s="97">
        <v>12.3</v>
      </c>
      <c r="H57" s="97">
        <v>0.4</v>
      </c>
      <c r="I57" s="97">
        <v>14.36</v>
      </c>
      <c r="J57" s="97">
        <v>11.01</v>
      </c>
      <c r="K57" s="97">
        <v>0.59</v>
      </c>
      <c r="L57" s="97">
        <v>0.3</v>
      </c>
      <c r="M57" s="99">
        <v>95.27</v>
      </c>
      <c r="N57" s="97">
        <v>23</v>
      </c>
      <c r="O57" s="100">
        <v>7.5359999999999996</v>
      </c>
      <c r="P57" s="100">
        <v>4.2000000000000003E-2</v>
      </c>
      <c r="Q57" s="100">
        <v>0.57299999999999995</v>
      </c>
      <c r="R57" s="100">
        <v>0.23200000000000001</v>
      </c>
      <c r="S57" s="100">
        <v>1.532</v>
      </c>
      <c r="T57" s="100">
        <v>0.05</v>
      </c>
      <c r="U57" s="100">
        <v>3.1869999999999998</v>
      </c>
      <c r="V57" s="100">
        <v>1.756</v>
      </c>
      <c r="W57" s="100">
        <v>0.16900000000000001</v>
      </c>
      <c r="X57" s="100">
        <v>5.7000000000000002E-2</v>
      </c>
      <c r="Y57" s="100">
        <v>15.134</v>
      </c>
      <c r="Z57" s="100">
        <f t="shared" si="3"/>
        <v>0.67535494808222085</v>
      </c>
    </row>
    <row r="58" spans="1:26" x14ac:dyDescent="0.3">
      <c r="A58" s="97" t="s">
        <v>355</v>
      </c>
      <c r="B58" s="98" t="s">
        <v>373</v>
      </c>
      <c r="C58" s="97">
        <v>48.35</v>
      </c>
      <c r="D58" s="97">
        <v>0.94</v>
      </c>
      <c r="E58" s="97">
        <v>4.32</v>
      </c>
      <c r="F58" s="97">
        <v>2.68</v>
      </c>
      <c r="G58" s="97">
        <v>13.2</v>
      </c>
      <c r="H58" s="97">
        <v>0.45</v>
      </c>
      <c r="I58" s="97">
        <v>12.81</v>
      </c>
      <c r="J58" s="97">
        <v>10.39</v>
      </c>
      <c r="K58" s="97">
        <v>0.88</v>
      </c>
      <c r="L58" s="97">
        <v>0.47</v>
      </c>
      <c r="M58" s="99">
        <v>94.5</v>
      </c>
      <c r="N58" s="97">
        <v>23</v>
      </c>
      <c r="O58" s="100">
        <v>7.3360000000000003</v>
      </c>
      <c r="P58" s="100">
        <v>0.108</v>
      </c>
      <c r="Q58" s="100">
        <v>0.77300000000000002</v>
      </c>
      <c r="R58" s="100">
        <v>0.307</v>
      </c>
      <c r="S58" s="100">
        <v>1.675</v>
      </c>
      <c r="T58" s="100">
        <v>5.8000000000000003E-2</v>
      </c>
      <c r="U58" s="100">
        <v>2.895</v>
      </c>
      <c r="V58" s="100">
        <v>1.6890000000000001</v>
      </c>
      <c r="W58" s="100">
        <v>0.26</v>
      </c>
      <c r="X58" s="100">
        <v>0.09</v>
      </c>
      <c r="Y58" s="100">
        <v>15.192</v>
      </c>
      <c r="Z58" s="100">
        <f t="shared" si="3"/>
        <v>0.6334792122538293</v>
      </c>
    </row>
    <row r="59" spans="1:26" x14ac:dyDescent="0.3">
      <c r="A59" s="97" t="s">
        <v>355</v>
      </c>
      <c r="B59" s="98" t="s">
        <v>374</v>
      </c>
      <c r="C59" s="97">
        <v>50.22</v>
      </c>
      <c r="D59" s="97">
        <v>0.39</v>
      </c>
      <c r="E59" s="97">
        <v>4.08</v>
      </c>
      <c r="F59" s="97">
        <v>2.5499999999999998</v>
      </c>
      <c r="G59" s="97">
        <v>11.81</v>
      </c>
      <c r="H59" s="97">
        <v>0.45</v>
      </c>
      <c r="I59" s="97">
        <v>14.45</v>
      </c>
      <c r="J59" s="97">
        <v>10.61</v>
      </c>
      <c r="K59" s="97">
        <v>0.75</v>
      </c>
      <c r="L59" s="97">
        <v>0.3</v>
      </c>
      <c r="M59" s="99">
        <v>95.61</v>
      </c>
      <c r="N59" s="97">
        <v>23</v>
      </c>
      <c r="O59" s="100">
        <v>7.4420000000000002</v>
      </c>
      <c r="P59" s="100">
        <v>4.2999999999999997E-2</v>
      </c>
      <c r="Q59" s="100">
        <v>0.71199999999999997</v>
      </c>
      <c r="R59" s="100">
        <v>0.28499999999999998</v>
      </c>
      <c r="S59" s="100">
        <v>1.464</v>
      </c>
      <c r="T59" s="100">
        <v>5.6000000000000001E-2</v>
      </c>
      <c r="U59" s="100">
        <v>3.1909999999999998</v>
      </c>
      <c r="V59" s="100">
        <v>1.6850000000000001</v>
      </c>
      <c r="W59" s="100">
        <v>0.214</v>
      </c>
      <c r="X59" s="100">
        <v>5.7000000000000002E-2</v>
      </c>
      <c r="Y59" s="100">
        <v>15.151</v>
      </c>
      <c r="Z59" s="100">
        <f t="shared" si="3"/>
        <v>0.68549946294307207</v>
      </c>
    </row>
    <row r="60" spans="1:26" x14ac:dyDescent="0.3">
      <c r="A60" s="97" t="s">
        <v>355</v>
      </c>
      <c r="B60" s="98" t="s">
        <v>375</v>
      </c>
      <c r="C60" s="97">
        <v>48.6</v>
      </c>
      <c r="D60" s="97">
        <v>0.63</v>
      </c>
      <c r="E60" s="97">
        <v>5.35</v>
      </c>
      <c r="F60" s="97">
        <v>3.52</v>
      </c>
      <c r="G60" s="97">
        <v>12.3</v>
      </c>
      <c r="H60" s="97">
        <v>0.44</v>
      </c>
      <c r="I60" s="97">
        <v>13.19</v>
      </c>
      <c r="J60" s="97">
        <v>10.16</v>
      </c>
      <c r="K60" s="97">
        <v>1.0900000000000001</v>
      </c>
      <c r="L60" s="97">
        <v>0.33</v>
      </c>
      <c r="M60" s="99">
        <v>95.6</v>
      </c>
      <c r="N60" s="97">
        <v>23</v>
      </c>
      <c r="O60" s="100">
        <v>7.2569999999999997</v>
      </c>
      <c r="P60" s="100">
        <v>7.0000000000000007E-2</v>
      </c>
      <c r="Q60" s="100">
        <v>0.94199999999999995</v>
      </c>
      <c r="R60" s="100">
        <v>0.39500000000000002</v>
      </c>
      <c r="S60" s="100">
        <v>1.536</v>
      </c>
      <c r="T60" s="100">
        <v>5.5E-2</v>
      </c>
      <c r="U60" s="100">
        <v>2.9340000000000002</v>
      </c>
      <c r="V60" s="100">
        <v>1.625</v>
      </c>
      <c r="W60" s="100">
        <v>0.316</v>
      </c>
      <c r="X60" s="100">
        <v>6.2E-2</v>
      </c>
      <c r="Y60" s="100">
        <v>15.193</v>
      </c>
      <c r="Z60" s="100">
        <f t="shared" si="3"/>
        <v>0.65637583892617446</v>
      </c>
    </row>
    <row r="61" spans="1:26" x14ac:dyDescent="0.3">
      <c r="A61" s="97" t="s">
        <v>355</v>
      </c>
      <c r="B61" s="98" t="s">
        <v>376</v>
      </c>
      <c r="C61" s="97">
        <v>50.13</v>
      </c>
      <c r="D61" s="97">
        <v>0.36</v>
      </c>
      <c r="E61" s="97">
        <v>3.9</v>
      </c>
      <c r="F61" s="97">
        <v>2.54</v>
      </c>
      <c r="G61" s="97">
        <v>12.24</v>
      </c>
      <c r="H61" s="97">
        <v>0.34</v>
      </c>
      <c r="I61" s="97">
        <v>13.97</v>
      </c>
      <c r="J61" s="97">
        <v>11.27</v>
      </c>
      <c r="K61" s="97">
        <v>0.65</v>
      </c>
      <c r="L61" s="97">
        <v>0.3</v>
      </c>
      <c r="M61" s="99">
        <v>95.69</v>
      </c>
      <c r="N61" s="97">
        <v>23</v>
      </c>
      <c r="O61" s="100">
        <v>7.4480000000000004</v>
      </c>
      <c r="P61" s="100">
        <v>0.04</v>
      </c>
      <c r="Q61" s="100">
        <v>0.68400000000000005</v>
      </c>
      <c r="R61" s="100">
        <v>0.28399999999999997</v>
      </c>
      <c r="S61" s="100">
        <v>1.5209999999999999</v>
      </c>
      <c r="T61" s="100">
        <v>4.2000000000000003E-2</v>
      </c>
      <c r="U61" s="100">
        <v>3.0920000000000001</v>
      </c>
      <c r="V61" s="100">
        <v>1.794</v>
      </c>
      <c r="W61" s="100">
        <v>0.188</v>
      </c>
      <c r="X61" s="100">
        <v>5.6000000000000001E-2</v>
      </c>
      <c r="Y61" s="100">
        <v>15.15</v>
      </c>
      <c r="Z61" s="100">
        <f t="shared" si="3"/>
        <v>0.67027964448298294</v>
      </c>
    </row>
    <row r="62" spans="1:26" x14ac:dyDescent="0.3">
      <c r="A62" s="97" t="s">
        <v>355</v>
      </c>
      <c r="B62" s="98" t="s">
        <v>377</v>
      </c>
      <c r="C62" s="97">
        <v>48.93</v>
      </c>
      <c r="D62" s="97">
        <v>0.6</v>
      </c>
      <c r="E62" s="97">
        <v>4.79</v>
      </c>
      <c r="F62" s="97">
        <v>2.71</v>
      </c>
      <c r="G62" s="97">
        <v>12.62</v>
      </c>
      <c r="H62" s="97">
        <v>0.47</v>
      </c>
      <c r="I62" s="97">
        <v>13.38</v>
      </c>
      <c r="J62" s="97">
        <v>10.42</v>
      </c>
      <c r="K62" s="97">
        <v>0.81</v>
      </c>
      <c r="L62" s="97">
        <v>0.36</v>
      </c>
      <c r="M62" s="99">
        <v>95.09</v>
      </c>
      <c r="N62" s="97">
        <v>23</v>
      </c>
      <c r="O62" s="100">
        <v>7.3380000000000001</v>
      </c>
      <c r="P62" s="100">
        <v>6.8000000000000005E-2</v>
      </c>
      <c r="Q62" s="100">
        <v>0.84599999999999997</v>
      </c>
      <c r="R62" s="100">
        <v>0.30599999999999999</v>
      </c>
      <c r="S62" s="100">
        <v>1.583</v>
      </c>
      <c r="T62" s="100">
        <v>0.06</v>
      </c>
      <c r="U62" s="100">
        <v>2.9910000000000001</v>
      </c>
      <c r="V62" s="100">
        <v>1.6739999999999999</v>
      </c>
      <c r="W62" s="100">
        <v>0.23499999999999999</v>
      </c>
      <c r="X62" s="100">
        <v>7.0000000000000007E-2</v>
      </c>
      <c r="Y62" s="100">
        <v>15.170999999999999</v>
      </c>
      <c r="Z62" s="100">
        <f t="shared" si="3"/>
        <v>0.65391342369916927</v>
      </c>
    </row>
    <row r="63" spans="1:26" x14ac:dyDescent="0.3">
      <c r="A63" s="97" t="s">
        <v>355</v>
      </c>
      <c r="B63" s="98" t="s">
        <v>378</v>
      </c>
      <c r="C63" s="97">
        <v>50.27</v>
      </c>
      <c r="D63" s="97">
        <v>0.8</v>
      </c>
      <c r="E63" s="97">
        <v>3.57</v>
      </c>
      <c r="F63" s="97">
        <v>2.39</v>
      </c>
      <c r="G63" s="97">
        <v>12.93</v>
      </c>
      <c r="H63" s="97">
        <v>0.42</v>
      </c>
      <c r="I63" s="97">
        <v>13.96</v>
      </c>
      <c r="J63" s="97">
        <v>10.61</v>
      </c>
      <c r="K63" s="97">
        <v>0.78</v>
      </c>
      <c r="L63" s="97">
        <v>0.37</v>
      </c>
      <c r="M63" s="99">
        <v>96.09</v>
      </c>
      <c r="N63" s="97">
        <v>23</v>
      </c>
      <c r="O63" s="100">
        <v>7.4550000000000001</v>
      </c>
      <c r="P63" s="100">
        <v>8.8999999999999996E-2</v>
      </c>
      <c r="Q63" s="100">
        <v>0.624</v>
      </c>
      <c r="R63" s="100">
        <v>0.26700000000000002</v>
      </c>
      <c r="S63" s="100">
        <v>1.6040000000000001</v>
      </c>
      <c r="T63" s="100">
        <v>5.2999999999999999E-2</v>
      </c>
      <c r="U63" s="100">
        <v>3.085</v>
      </c>
      <c r="V63" s="100">
        <v>1.6859999999999999</v>
      </c>
      <c r="W63" s="100">
        <v>0.224</v>
      </c>
      <c r="X63" s="100">
        <v>6.9000000000000006E-2</v>
      </c>
      <c r="Y63" s="100">
        <v>15.157</v>
      </c>
      <c r="Z63" s="100">
        <f t="shared" si="3"/>
        <v>0.65792279803796117</v>
      </c>
    </row>
    <row r="64" spans="1:26" x14ac:dyDescent="0.3">
      <c r="A64" s="97" t="s">
        <v>355</v>
      </c>
      <c r="B64" s="98" t="s">
        <v>379</v>
      </c>
      <c r="C64" s="97">
        <v>46.23</v>
      </c>
      <c r="D64" s="97">
        <v>1.61</v>
      </c>
      <c r="E64" s="97">
        <v>6.93</v>
      </c>
      <c r="F64" s="97">
        <v>2.34</v>
      </c>
      <c r="G64" s="97">
        <v>11.52</v>
      </c>
      <c r="H64" s="97">
        <v>0.2</v>
      </c>
      <c r="I64" s="97">
        <v>12.84</v>
      </c>
      <c r="J64" s="97">
        <v>10.48</v>
      </c>
      <c r="K64" s="97">
        <v>1.49</v>
      </c>
      <c r="L64" s="97">
        <v>0.67</v>
      </c>
      <c r="M64" s="99">
        <v>94.32</v>
      </c>
      <c r="N64" s="97">
        <v>23</v>
      </c>
      <c r="O64" s="100">
        <v>7.0030000000000001</v>
      </c>
      <c r="P64" s="100">
        <v>0.184</v>
      </c>
      <c r="Q64" s="100">
        <v>1.238</v>
      </c>
      <c r="R64" s="100">
        <v>0.26700000000000002</v>
      </c>
      <c r="S64" s="100">
        <v>1.4590000000000001</v>
      </c>
      <c r="T64" s="100">
        <v>2.5999999999999999E-2</v>
      </c>
      <c r="U64" s="100">
        <v>2.899</v>
      </c>
      <c r="V64" s="100">
        <v>1.7010000000000001</v>
      </c>
      <c r="W64" s="100">
        <v>0.439</v>
      </c>
      <c r="X64" s="100">
        <v>0.129</v>
      </c>
      <c r="Y64" s="100">
        <v>15.345000000000001</v>
      </c>
      <c r="Z64" s="100">
        <f t="shared" si="3"/>
        <v>0.66521340064249646</v>
      </c>
    </row>
    <row r="65" spans="1:26" x14ac:dyDescent="0.3">
      <c r="A65" s="97" t="s">
        <v>355</v>
      </c>
      <c r="B65" s="98" t="s">
        <v>380</v>
      </c>
      <c r="C65" s="97">
        <v>49.84</v>
      </c>
      <c r="D65" s="97">
        <v>0.34</v>
      </c>
      <c r="E65" s="97">
        <v>3.74</v>
      </c>
      <c r="F65" s="97">
        <v>2.02</v>
      </c>
      <c r="G65" s="97">
        <v>11.84</v>
      </c>
      <c r="H65" s="97">
        <v>0.38</v>
      </c>
      <c r="I65" s="97">
        <v>13.9</v>
      </c>
      <c r="J65" s="97">
        <v>11.1</v>
      </c>
      <c r="K65" s="97">
        <v>0.64</v>
      </c>
      <c r="L65" s="97">
        <v>0.27</v>
      </c>
      <c r="M65" s="99">
        <v>94.07</v>
      </c>
      <c r="N65" s="97">
        <v>23</v>
      </c>
      <c r="O65" s="100">
        <v>7.5069999999999997</v>
      </c>
      <c r="P65" s="100">
        <v>3.9E-2</v>
      </c>
      <c r="Q65" s="100">
        <v>0.66300000000000003</v>
      </c>
      <c r="R65" s="100">
        <v>0.22900000000000001</v>
      </c>
      <c r="S65" s="100">
        <v>1.4910000000000001</v>
      </c>
      <c r="T65" s="100">
        <v>4.9000000000000002E-2</v>
      </c>
      <c r="U65" s="100">
        <v>3.1190000000000002</v>
      </c>
      <c r="V65" s="100">
        <v>1.7909999999999999</v>
      </c>
      <c r="W65" s="100">
        <v>0.187</v>
      </c>
      <c r="X65" s="100">
        <v>5.2999999999999999E-2</v>
      </c>
      <c r="Y65" s="100">
        <v>15.128</v>
      </c>
      <c r="Z65" s="100">
        <f t="shared" si="3"/>
        <v>0.67657266811279826</v>
      </c>
    </row>
    <row r="66" spans="1:26" x14ac:dyDescent="0.3">
      <c r="A66" s="97" t="s">
        <v>355</v>
      </c>
      <c r="B66" s="98" t="s">
        <v>381</v>
      </c>
      <c r="C66" s="97">
        <v>49.61</v>
      </c>
      <c r="D66" s="97">
        <v>0.47</v>
      </c>
      <c r="E66" s="97">
        <v>3.8</v>
      </c>
      <c r="F66" s="97">
        <v>2.56</v>
      </c>
      <c r="G66" s="97">
        <v>11.79</v>
      </c>
      <c r="H66" s="97">
        <v>0.42</v>
      </c>
      <c r="I66" s="97">
        <v>14</v>
      </c>
      <c r="J66" s="97">
        <v>10.94</v>
      </c>
      <c r="K66" s="97">
        <v>0.73</v>
      </c>
      <c r="L66" s="97">
        <v>0.32</v>
      </c>
      <c r="M66" s="99">
        <v>94.64</v>
      </c>
      <c r="N66" s="97">
        <v>23</v>
      </c>
      <c r="O66" s="100">
        <v>7.4459999999999997</v>
      </c>
      <c r="P66" s="100">
        <v>5.2999999999999999E-2</v>
      </c>
      <c r="Q66" s="100">
        <v>0.67200000000000004</v>
      </c>
      <c r="R66" s="100">
        <v>0.28899999999999998</v>
      </c>
      <c r="S66" s="100">
        <v>1.48</v>
      </c>
      <c r="T66" s="100">
        <v>5.3999999999999999E-2</v>
      </c>
      <c r="U66" s="100">
        <v>3.1320000000000001</v>
      </c>
      <c r="V66" s="100">
        <v>1.7589999999999999</v>
      </c>
      <c r="W66" s="100">
        <v>0.21099999999999999</v>
      </c>
      <c r="X66" s="100">
        <v>6.2E-2</v>
      </c>
      <c r="Y66" s="100">
        <v>15.157</v>
      </c>
      <c r="Z66" s="100">
        <f t="shared" si="3"/>
        <v>0.67909800520381614</v>
      </c>
    </row>
    <row r="67" spans="1:26" x14ac:dyDescent="0.3">
      <c r="A67" s="97" t="s">
        <v>355</v>
      </c>
      <c r="B67" s="98" t="s">
        <v>382</v>
      </c>
      <c r="C67" s="97">
        <v>46.67</v>
      </c>
      <c r="D67" s="97">
        <v>1.5</v>
      </c>
      <c r="E67" s="97">
        <v>6.52</v>
      </c>
      <c r="F67" s="97">
        <v>3.66</v>
      </c>
      <c r="G67" s="97">
        <v>10.33</v>
      </c>
      <c r="H67" s="97">
        <v>0.2</v>
      </c>
      <c r="I67" s="97">
        <v>13.69</v>
      </c>
      <c r="J67" s="97">
        <v>10.43</v>
      </c>
      <c r="K67" s="97">
        <v>1.32</v>
      </c>
      <c r="L67" s="97">
        <v>0.6</v>
      </c>
      <c r="M67" s="99">
        <v>94.91</v>
      </c>
      <c r="N67" s="97">
        <v>23</v>
      </c>
      <c r="O67" s="100">
        <v>7.0019999999999998</v>
      </c>
      <c r="P67" s="100">
        <v>0.16900000000000001</v>
      </c>
      <c r="Q67" s="100">
        <v>1.153</v>
      </c>
      <c r="R67" s="100">
        <v>0.41299999999999998</v>
      </c>
      <c r="S67" s="100">
        <v>1.296</v>
      </c>
      <c r="T67" s="100">
        <v>2.5999999999999999E-2</v>
      </c>
      <c r="U67" s="100">
        <v>3.06</v>
      </c>
      <c r="V67" s="100">
        <v>1.677</v>
      </c>
      <c r="W67" s="100">
        <v>0.38500000000000001</v>
      </c>
      <c r="X67" s="100">
        <v>0.114</v>
      </c>
      <c r="Y67" s="100">
        <v>15.295999999999999</v>
      </c>
      <c r="Z67" s="100">
        <f t="shared" si="3"/>
        <v>0.7024793388429752</v>
      </c>
    </row>
    <row r="68" spans="1:26" x14ac:dyDescent="0.3">
      <c r="A68" s="97" t="s">
        <v>355</v>
      </c>
      <c r="B68" s="98" t="s">
        <v>382</v>
      </c>
      <c r="C68" s="97">
        <v>46.36</v>
      </c>
      <c r="D68" s="97">
        <v>1.61</v>
      </c>
      <c r="E68" s="97">
        <v>6.74</v>
      </c>
      <c r="F68" s="97">
        <v>3.68</v>
      </c>
      <c r="G68" s="97">
        <v>10.47</v>
      </c>
      <c r="H68" s="97">
        <v>0.18</v>
      </c>
      <c r="I68" s="97">
        <v>13.53</v>
      </c>
      <c r="J68" s="97">
        <v>10.42</v>
      </c>
      <c r="K68" s="97">
        <v>1.36</v>
      </c>
      <c r="L68" s="97">
        <v>0.6</v>
      </c>
      <c r="M68" s="99">
        <v>94.95</v>
      </c>
      <c r="N68" s="97">
        <v>23</v>
      </c>
      <c r="O68" s="100">
        <v>6.9619999999999997</v>
      </c>
      <c r="P68" s="100">
        <v>0.182</v>
      </c>
      <c r="Q68" s="100">
        <v>1.1930000000000001</v>
      </c>
      <c r="R68" s="100">
        <v>0.41599999999999998</v>
      </c>
      <c r="S68" s="100">
        <v>1.3140000000000001</v>
      </c>
      <c r="T68" s="100">
        <v>2.3E-2</v>
      </c>
      <c r="U68" s="100">
        <v>3.0289999999999999</v>
      </c>
      <c r="V68" s="100">
        <v>1.677</v>
      </c>
      <c r="W68" s="100">
        <v>0.39500000000000002</v>
      </c>
      <c r="X68" s="100">
        <v>0.115</v>
      </c>
      <c r="Y68" s="100">
        <v>15.307</v>
      </c>
      <c r="Z68" s="100">
        <f t="shared" si="3"/>
        <v>0.69744416302095325</v>
      </c>
    </row>
    <row r="69" spans="1:26" x14ac:dyDescent="0.3">
      <c r="A69" s="97" t="s">
        <v>355</v>
      </c>
      <c r="B69" s="98" t="s">
        <v>383</v>
      </c>
      <c r="C69" s="97">
        <v>49.73</v>
      </c>
      <c r="D69" s="97">
        <v>0.55000000000000004</v>
      </c>
      <c r="E69" s="97">
        <v>3.82</v>
      </c>
      <c r="F69" s="97">
        <v>2.4</v>
      </c>
      <c r="G69" s="97">
        <v>12.42</v>
      </c>
      <c r="H69" s="97">
        <v>0.45</v>
      </c>
      <c r="I69" s="97">
        <v>13.81</v>
      </c>
      <c r="J69" s="97">
        <v>10.52</v>
      </c>
      <c r="K69" s="97">
        <v>0.79</v>
      </c>
      <c r="L69" s="97">
        <v>0.34</v>
      </c>
      <c r="M69" s="99">
        <v>94.84</v>
      </c>
      <c r="N69" s="97">
        <v>23</v>
      </c>
      <c r="O69" s="100">
        <v>7.4580000000000002</v>
      </c>
      <c r="P69" s="100">
        <v>6.2E-2</v>
      </c>
      <c r="Q69" s="100">
        <v>0.67600000000000005</v>
      </c>
      <c r="R69" s="100">
        <v>0.27100000000000002</v>
      </c>
      <c r="S69" s="100">
        <v>1.5580000000000001</v>
      </c>
      <c r="T69" s="100">
        <v>5.7000000000000002E-2</v>
      </c>
      <c r="U69" s="100">
        <v>3.0870000000000002</v>
      </c>
      <c r="V69" s="100">
        <v>1.6910000000000001</v>
      </c>
      <c r="W69" s="100">
        <v>0.23</v>
      </c>
      <c r="X69" s="100">
        <v>6.6000000000000003E-2</v>
      </c>
      <c r="Y69" s="100">
        <v>15.154999999999999</v>
      </c>
      <c r="Z69" s="100">
        <f t="shared" si="3"/>
        <v>0.66458557588805167</v>
      </c>
    </row>
    <row r="70" spans="1:26" x14ac:dyDescent="0.3">
      <c r="A70" s="97" t="s">
        <v>355</v>
      </c>
      <c r="B70" s="98" t="s">
        <v>384</v>
      </c>
      <c r="C70" s="97">
        <v>49.59</v>
      </c>
      <c r="D70" s="97">
        <v>0.53</v>
      </c>
      <c r="E70" s="97">
        <v>4.2300000000000004</v>
      </c>
      <c r="F70" s="97">
        <v>2.5</v>
      </c>
      <c r="G70" s="97">
        <v>12.35</v>
      </c>
      <c r="H70" s="97">
        <v>0.42</v>
      </c>
      <c r="I70" s="97">
        <v>13.62</v>
      </c>
      <c r="J70" s="97">
        <v>11.09</v>
      </c>
      <c r="K70" s="97">
        <v>0.71</v>
      </c>
      <c r="L70" s="97">
        <v>0.35</v>
      </c>
      <c r="M70" s="99">
        <v>95.39</v>
      </c>
      <c r="N70" s="97">
        <v>23</v>
      </c>
      <c r="O70" s="100">
        <v>7.4029999999999996</v>
      </c>
      <c r="P70" s="100">
        <v>0.06</v>
      </c>
      <c r="Q70" s="100">
        <v>0.745</v>
      </c>
      <c r="R70" s="100">
        <v>0.28100000000000003</v>
      </c>
      <c r="S70" s="100">
        <v>1.542</v>
      </c>
      <c r="T70" s="100">
        <v>5.2999999999999999E-2</v>
      </c>
      <c r="U70" s="100">
        <v>3.03</v>
      </c>
      <c r="V70" s="100">
        <v>1.7729999999999999</v>
      </c>
      <c r="W70" s="100">
        <v>0.20499999999999999</v>
      </c>
      <c r="X70" s="100">
        <v>6.7000000000000004E-2</v>
      </c>
      <c r="Y70" s="100">
        <v>15.16</v>
      </c>
      <c r="Z70" s="100">
        <f t="shared" si="3"/>
        <v>0.66272965879265089</v>
      </c>
    </row>
    <row r="71" spans="1:26" x14ac:dyDescent="0.3">
      <c r="A71" s="97" t="s">
        <v>355</v>
      </c>
      <c r="B71" s="98" t="s">
        <v>385</v>
      </c>
      <c r="C71" s="97">
        <v>48.85</v>
      </c>
      <c r="D71" s="97">
        <v>0.56999999999999995</v>
      </c>
      <c r="E71" s="97">
        <v>4.37</v>
      </c>
      <c r="F71" s="97">
        <v>2.34</v>
      </c>
      <c r="G71" s="97">
        <v>11.78</v>
      </c>
      <c r="H71" s="97">
        <v>0.4</v>
      </c>
      <c r="I71" s="97">
        <v>13.64</v>
      </c>
      <c r="J71" s="97">
        <v>10.99</v>
      </c>
      <c r="K71" s="97">
        <v>0.66</v>
      </c>
      <c r="L71" s="97">
        <v>0.36</v>
      </c>
      <c r="M71" s="99">
        <v>93.96</v>
      </c>
      <c r="N71" s="97">
        <v>23</v>
      </c>
      <c r="O71" s="100">
        <v>7.3869999999999996</v>
      </c>
      <c r="P71" s="100">
        <v>6.5000000000000002E-2</v>
      </c>
      <c r="Q71" s="100">
        <v>0.77900000000000003</v>
      </c>
      <c r="R71" s="100">
        <v>0.26600000000000001</v>
      </c>
      <c r="S71" s="100">
        <v>1.49</v>
      </c>
      <c r="T71" s="100">
        <v>5.0999999999999997E-2</v>
      </c>
      <c r="U71" s="100">
        <v>3.0739999999999998</v>
      </c>
      <c r="V71" s="100">
        <v>1.7809999999999999</v>
      </c>
      <c r="W71" s="100">
        <v>0.19400000000000001</v>
      </c>
      <c r="X71" s="100">
        <v>7.0000000000000007E-2</v>
      </c>
      <c r="Y71" s="100">
        <v>15.157999999999999</v>
      </c>
      <c r="Z71" s="100">
        <f t="shared" si="3"/>
        <v>0.67353198948290971</v>
      </c>
    </row>
    <row r="72" spans="1:26" x14ac:dyDescent="0.3">
      <c r="A72" s="97" t="s">
        <v>355</v>
      </c>
      <c r="B72" s="98" t="s">
        <v>386</v>
      </c>
      <c r="C72" s="97">
        <v>46.89</v>
      </c>
      <c r="D72" s="97">
        <v>1.36</v>
      </c>
      <c r="E72" s="97">
        <v>6.36</v>
      </c>
      <c r="F72" s="97">
        <v>3.89</v>
      </c>
      <c r="G72" s="97">
        <v>10.43</v>
      </c>
      <c r="H72" s="97">
        <v>0.22</v>
      </c>
      <c r="I72" s="97">
        <v>13.51</v>
      </c>
      <c r="J72" s="97">
        <v>10.18</v>
      </c>
      <c r="K72" s="97">
        <v>1.36</v>
      </c>
      <c r="L72" s="97">
        <v>0.57999999999999996</v>
      </c>
      <c r="M72" s="99">
        <v>94.76</v>
      </c>
      <c r="N72" s="97">
        <v>23</v>
      </c>
      <c r="O72" s="100">
        <v>7.0449999999999999</v>
      </c>
      <c r="P72" s="100">
        <v>0.153</v>
      </c>
      <c r="Q72" s="100">
        <v>1.1259999999999999</v>
      </c>
      <c r="R72" s="100">
        <v>0.44</v>
      </c>
      <c r="S72" s="100">
        <v>1.31</v>
      </c>
      <c r="T72" s="100">
        <v>2.7E-2</v>
      </c>
      <c r="U72" s="100">
        <v>3.0249999999999999</v>
      </c>
      <c r="V72" s="100">
        <v>1.639</v>
      </c>
      <c r="W72" s="100">
        <v>0.39500000000000002</v>
      </c>
      <c r="X72" s="100">
        <v>0.111</v>
      </c>
      <c r="Y72" s="100">
        <v>15.272</v>
      </c>
      <c r="Z72" s="100">
        <f t="shared" si="3"/>
        <v>0.69780853517877739</v>
      </c>
    </row>
    <row r="73" spans="1:26" x14ac:dyDescent="0.3">
      <c r="A73" s="97" t="s">
        <v>355</v>
      </c>
      <c r="B73" s="98" t="s">
        <v>387</v>
      </c>
      <c r="C73" s="97">
        <v>46.75</v>
      </c>
      <c r="D73" s="97">
        <v>1.33</v>
      </c>
      <c r="E73" s="97">
        <v>6.46</v>
      </c>
      <c r="F73" s="97">
        <v>3.78</v>
      </c>
      <c r="G73" s="97">
        <v>10.5</v>
      </c>
      <c r="H73" s="97">
        <v>0.22</v>
      </c>
      <c r="I73" s="97">
        <v>13.52</v>
      </c>
      <c r="J73" s="97">
        <v>10.29</v>
      </c>
      <c r="K73" s="97">
        <v>1.45</v>
      </c>
      <c r="L73" s="97">
        <v>0.5</v>
      </c>
      <c r="M73" s="99">
        <v>94.8</v>
      </c>
      <c r="N73" s="97">
        <v>23</v>
      </c>
      <c r="O73" s="100">
        <v>7.0250000000000004</v>
      </c>
      <c r="P73" s="100">
        <v>0.15</v>
      </c>
      <c r="Q73" s="100">
        <v>1.1439999999999999</v>
      </c>
      <c r="R73" s="100">
        <v>0.42799999999999999</v>
      </c>
      <c r="S73" s="100">
        <v>1.32</v>
      </c>
      <c r="T73" s="100">
        <v>2.8000000000000001E-2</v>
      </c>
      <c r="U73" s="100">
        <v>3.028</v>
      </c>
      <c r="V73" s="100">
        <v>1.657</v>
      </c>
      <c r="W73" s="100">
        <v>0.42099999999999999</v>
      </c>
      <c r="X73" s="100">
        <v>9.6000000000000002E-2</v>
      </c>
      <c r="Y73" s="100">
        <v>15.298</v>
      </c>
      <c r="Z73" s="100">
        <f t="shared" si="3"/>
        <v>0.69641214351425951</v>
      </c>
    </row>
    <row r="74" spans="1:26" x14ac:dyDescent="0.3">
      <c r="A74" s="97" t="s">
        <v>355</v>
      </c>
      <c r="B74" s="98" t="s">
        <v>388</v>
      </c>
      <c r="C74" s="97">
        <v>49.09</v>
      </c>
      <c r="D74" s="97">
        <v>0.62</v>
      </c>
      <c r="E74" s="97">
        <v>4.5599999999999996</v>
      </c>
      <c r="F74" s="97">
        <v>2.91</v>
      </c>
      <c r="G74" s="97">
        <v>11.06</v>
      </c>
      <c r="H74" s="97">
        <v>0.38</v>
      </c>
      <c r="I74" s="97">
        <v>14.14</v>
      </c>
      <c r="J74" s="97">
        <v>10.73</v>
      </c>
      <c r="K74" s="97">
        <v>0.89</v>
      </c>
      <c r="L74" s="97">
        <v>0.43</v>
      </c>
      <c r="M74" s="99">
        <v>94.8</v>
      </c>
      <c r="N74" s="97">
        <v>23</v>
      </c>
      <c r="O74" s="100">
        <v>7.3449999999999998</v>
      </c>
      <c r="P74" s="100">
        <v>6.9000000000000006E-2</v>
      </c>
      <c r="Q74" s="100">
        <v>0.80400000000000005</v>
      </c>
      <c r="R74" s="100">
        <v>0.32800000000000001</v>
      </c>
      <c r="S74" s="100">
        <v>1.3839999999999999</v>
      </c>
      <c r="T74" s="100">
        <v>4.8000000000000001E-2</v>
      </c>
      <c r="U74" s="100">
        <v>3.1520000000000001</v>
      </c>
      <c r="V74" s="100">
        <v>1.72</v>
      </c>
      <c r="W74" s="100">
        <v>0.25800000000000001</v>
      </c>
      <c r="X74" s="100">
        <v>8.1000000000000003E-2</v>
      </c>
      <c r="Y74" s="100">
        <v>15.19</v>
      </c>
      <c r="Z74" s="100">
        <f t="shared" si="3"/>
        <v>0.69488536155202829</v>
      </c>
    </row>
    <row r="75" spans="1:26" x14ac:dyDescent="0.3">
      <c r="A75" s="97" t="s">
        <v>355</v>
      </c>
      <c r="B75" s="98" t="s">
        <v>389</v>
      </c>
      <c r="C75" s="97">
        <v>47.22</v>
      </c>
      <c r="D75" s="97">
        <v>1.33</v>
      </c>
      <c r="E75" s="97">
        <v>6.27</v>
      </c>
      <c r="F75" s="97">
        <v>3.7</v>
      </c>
      <c r="G75" s="97">
        <v>10.79</v>
      </c>
      <c r="H75" s="97">
        <v>0.24</v>
      </c>
      <c r="I75" s="97">
        <v>13.38</v>
      </c>
      <c r="J75" s="97">
        <v>10.26</v>
      </c>
      <c r="K75" s="97">
        <v>1.34</v>
      </c>
      <c r="L75" s="97">
        <v>0.53</v>
      </c>
      <c r="M75" s="99">
        <v>95.06</v>
      </c>
      <c r="N75" s="97">
        <v>23</v>
      </c>
      <c r="O75" s="100">
        <v>7.0750000000000002</v>
      </c>
      <c r="P75" s="100">
        <v>0.15</v>
      </c>
      <c r="Q75" s="100">
        <v>1.107</v>
      </c>
      <c r="R75" s="100">
        <v>0.41699999999999998</v>
      </c>
      <c r="S75" s="100">
        <v>1.353</v>
      </c>
      <c r="T75" s="100">
        <v>3.1E-2</v>
      </c>
      <c r="U75" s="100">
        <v>2.9870000000000001</v>
      </c>
      <c r="V75" s="100">
        <v>1.647</v>
      </c>
      <c r="W75" s="100">
        <v>0.39</v>
      </c>
      <c r="X75" s="100">
        <v>0.10100000000000001</v>
      </c>
      <c r="Y75" s="100">
        <v>15.257999999999999</v>
      </c>
      <c r="Z75" s="100">
        <f t="shared" si="3"/>
        <v>0.68824884792626728</v>
      </c>
    </row>
    <row r="76" spans="1:26" x14ac:dyDescent="0.3">
      <c r="A76" s="97" t="s">
        <v>355</v>
      </c>
      <c r="B76" s="98" t="s">
        <v>390</v>
      </c>
      <c r="C76" s="97">
        <v>46.49</v>
      </c>
      <c r="D76" s="97">
        <v>1.34</v>
      </c>
      <c r="E76" s="97">
        <v>6.85</v>
      </c>
      <c r="F76" s="97">
        <v>4.08</v>
      </c>
      <c r="G76" s="97">
        <v>10.81</v>
      </c>
      <c r="H76" s="97">
        <v>0.19</v>
      </c>
      <c r="I76" s="97">
        <v>13.32</v>
      </c>
      <c r="J76" s="97">
        <v>10.41</v>
      </c>
      <c r="K76" s="97">
        <v>1.37</v>
      </c>
      <c r="L76" s="97">
        <v>0.55000000000000004</v>
      </c>
      <c r="M76" s="99">
        <v>95.42</v>
      </c>
      <c r="N76" s="97">
        <v>23</v>
      </c>
      <c r="O76" s="100">
        <v>6.9610000000000003</v>
      </c>
      <c r="P76" s="100">
        <v>0.151</v>
      </c>
      <c r="Q76" s="100">
        <v>1.21</v>
      </c>
      <c r="R76" s="100">
        <v>0.46</v>
      </c>
      <c r="S76" s="100">
        <v>1.3540000000000001</v>
      </c>
      <c r="T76" s="100">
        <v>2.4E-2</v>
      </c>
      <c r="U76" s="100">
        <v>2.9729999999999999</v>
      </c>
      <c r="V76" s="100">
        <v>1.67</v>
      </c>
      <c r="W76" s="100">
        <v>0.39600000000000002</v>
      </c>
      <c r="X76" s="100">
        <v>0.105</v>
      </c>
      <c r="Y76" s="100">
        <v>15.304</v>
      </c>
      <c r="Z76" s="100">
        <f t="shared" si="3"/>
        <v>0.68708111855789233</v>
      </c>
    </row>
    <row r="77" spans="1:26" x14ac:dyDescent="0.3">
      <c r="A77" s="97" t="s">
        <v>355</v>
      </c>
      <c r="B77" s="98" t="s">
        <v>391</v>
      </c>
      <c r="C77" s="97">
        <v>47.67</v>
      </c>
      <c r="D77" s="97">
        <v>1.08</v>
      </c>
      <c r="E77" s="97">
        <v>5.99</v>
      </c>
      <c r="F77" s="97">
        <v>3.47</v>
      </c>
      <c r="G77" s="97">
        <v>10</v>
      </c>
      <c r="H77" s="97">
        <v>0.22</v>
      </c>
      <c r="I77" s="97">
        <v>13.9</v>
      </c>
      <c r="J77" s="97">
        <v>10.33</v>
      </c>
      <c r="K77" s="97">
        <v>1.25</v>
      </c>
      <c r="L77" s="97">
        <v>0.49</v>
      </c>
      <c r="M77" s="99">
        <v>94.4</v>
      </c>
      <c r="N77" s="97">
        <v>23</v>
      </c>
      <c r="O77" s="100">
        <v>7.15</v>
      </c>
      <c r="P77" s="100">
        <v>0.122</v>
      </c>
      <c r="Q77" s="100">
        <v>1.06</v>
      </c>
      <c r="R77" s="100">
        <v>0.39200000000000002</v>
      </c>
      <c r="S77" s="100">
        <v>1.254</v>
      </c>
      <c r="T77" s="100">
        <v>2.8000000000000001E-2</v>
      </c>
      <c r="U77" s="100">
        <v>3.1070000000000002</v>
      </c>
      <c r="V77" s="100">
        <v>1.66</v>
      </c>
      <c r="W77" s="100">
        <v>0.36399999999999999</v>
      </c>
      <c r="X77" s="100">
        <v>9.4E-2</v>
      </c>
      <c r="Y77" s="100">
        <v>15.231</v>
      </c>
      <c r="Z77" s="100">
        <f t="shared" si="3"/>
        <v>0.71245127264388897</v>
      </c>
    </row>
    <row r="78" spans="1:26" x14ac:dyDescent="0.3">
      <c r="A78" s="97" t="s">
        <v>355</v>
      </c>
      <c r="B78" s="98" t="s">
        <v>392</v>
      </c>
      <c r="C78" s="97">
        <v>46.86</v>
      </c>
      <c r="D78" s="97">
        <v>1.36</v>
      </c>
      <c r="E78" s="97">
        <v>6.61</v>
      </c>
      <c r="F78" s="97">
        <v>3.65</v>
      </c>
      <c r="G78" s="97">
        <v>10.54</v>
      </c>
      <c r="H78" s="97">
        <v>0.15</v>
      </c>
      <c r="I78" s="97">
        <v>13.55</v>
      </c>
      <c r="J78" s="97">
        <v>10.37</v>
      </c>
      <c r="K78" s="97">
        <v>1.41</v>
      </c>
      <c r="L78" s="97">
        <v>0.5</v>
      </c>
      <c r="M78" s="99">
        <v>95</v>
      </c>
      <c r="N78" s="97">
        <v>23</v>
      </c>
      <c r="O78" s="100">
        <v>7.0209999999999999</v>
      </c>
      <c r="P78" s="100">
        <v>0.153</v>
      </c>
      <c r="Q78" s="100">
        <v>1.1679999999999999</v>
      </c>
      <c r="R78" s="100">
        <v>0.41099999999999998</v>
      </c>
      <c r="S78" s="100">
        <v>1.32</v>
      </c>
      <c r="T78" s="100">
        <v>1.9E-2</v>
      </c>
      <c r="U78" s="100">
        <v>3.0259999999999998</v>
      </c>
      <c r="V78" s="100">
        <v>1.665</v>
      </c>
      <c r="W78" s="100">
        <v>0.41</v>
      </c>
      <c r="X78" s="100">
        <v>9.6000000000000002E-2</v>
      </c>
      <c r="Y78" s="100">
        <v>15.29</v>
      </c>
      <c r="Z78" s="100">
        <f t="shared" si="3"/>
        <v>0.69627243442245734</v>
      </c>
    </row>
    <row r="79" spans="1:26" x14ac:dyDescent="0.3">
      <c r="A79" s="97" t="s">
        <v>355</v>
      </c>
      <c r="B79" s="98" t="s">
        <v>393</v>
      </c>
      <c r="C79" s="97">
        <v>46.72</v>
      </c>
      <c r="D79" s="97">
        <v>1.23</v>
      </c>
      <c r="E79" s="97">
        <v>6.83</v>
      </c>
      <c r="F79" s="97">
        <v>4.33</v>
      </c>
      <c r="G79" s="97">
        <v>10.14</v>
      </c>
      <c r="H79" s="97">
        <v>0.21</v>
      </c>
      <c r="I79" s="97">
        <v>13.48</v>
      </c>
      <c r="J79" s="97">
        <v>10.039999999999999</v>
      </c>
      <c r="K79" s="97">
        <v>1.45</v>
      </c>
      <c r="L79" s="97">
        <v>0.53</v>
      </c>
      <c r="M79" s="99">
        <v>94.95</v>
      </c>
      <c r="N79" s="97">
        <v>23</v>
      </c>
      <c r="O79" s="100">
        <v>7</v>
      </c>
      <c r="P79" s="100">
        <v>0.13900000000000001</v>
      </c>
      <c r="Q79" s="100">
        <v>1.2070000000000001</v>
      </c>
      <c r="R79" s="100">
        <v>0.48799999999999999</v>
      </c>
      <c r="S79" s="100">
        <v>1.2709999999999999</v>
      </c>
      <c r="T79" s="100">
        <v>2.5999999999999999E-2</v>
      </c>
      <c r="U79" s="100">
        <v>3.0089999999999999</v>
      </c>
      <c r="V79" s="100">
        <v>1.611</v>
      </c>
      <c r="W79" s="100">
        <v>0.42099999999999999</v>
      </c>
      <c r="X79" s="100">
        <v>0.10100000000000001</v>
      </c>
      <c r="Y79" s="100">
        <v>15.273999999999999</v>
      </c>
      <c r="Z79" s="100">
        <f t="shared" si="3"/>
        <v>0.70303738317757014</v>
      </c>
    </row>
    <row r="80" spans="1:26" x14ac:dyDescent="0.3">
      <c r="A80" s="97" t="s">
        <v>355</v>
      </c>
      <c r="B80" s="98" t="s">
        <v>394</v>
      </c>
      <c r="C80" s="97">
        <v>50.43</v>
      </c>
      <c r="D80" s="97">
        <v>0.36</v>
      </c>
      <c r="E80" s="97">
        <v>3.72</v>
      </c>
      <c r="F80" s="97">
        <v>2.31</v>
      </c>
      <c r="G80" s="97">
        <v>11.67</v>
      </c>
      <c r="H80" s="97">
        <v>0.41</v>
      </c>
      <c r="I80" s="97">
        <v>14.55</v>
      </c>
      <c r="J80" s="97">
        <v>10.5</v>
      </c>
      <c r="K80" s="97">
        <v>0.79</v>
      </c>
      <c r="L80" s="97">
        <v>0.3</v>
      </c>
      <c r="M80" s="99">
        <v>95.04</v>
      </c>
      <c r="N80" s="97">
        <v>23</v>
      </c>
      <c r="O80" s="100">
        <v>7.5030000000000001</v>
      </c>
      <c r="P80" s="100">
        <v>0.04</v>
      </c>
      <c r="Q80" s="100">
        <v>0.65300000000000002</v>
      </c>
      <c r="R80" s="100">
        <v>0.25800000000000001</v>
      </c>
      <c r="S80" s="100">
        <v>1.4530000000000001</v>
      </c>
      <c r="T80" s="100">
        <v>5.0999999999999997E-2</v>
      </c>
      <c r="U80" s="100">
        <v>3.226</v>
      </c>
      <c r="V80" s="100">
        <v>1.6739999999999999</v>
      </c>
      <c r="W80" s="100">
        <v>0.22700000000000001</v>
      </c>
      <c r="X80" s="100">
        <v>5.8000000000000003E-2</v>
      </c>
      <c r="Y80" s="100">
        <v>15.143000000000001</v>
      </c>
      <c r="Z80" s="100">
        <f t="shared" si="3"/>
        <v>0.68946356058986957</v>
      </c>
    </row>
    <row r="81" spans="1:26" x14ac:dyDescent="0.3">
      <c r="A81" s="97" t="s">
        <v>355</v>
      </c>
      <c r="B81" s="98" t="s">
        <v>395</v>
      </c>
      <c r="C81" s="97">
        <v>46.3</v>
      </c>
      <c r="D81" s="97">
        <v>1.38</v>
      </c>
      <c r="E81" s="97">
        <v>7</v>
      </c>
      <c r="F81" s="97">
        <v>3.63</v>
      </c>
      <c r="G81" s="97">
        <v>11.87</v>
      </c>
      <c r="H81" s="97">
        <v>0.32</v>
      </c>
      <c r="I81" s="97">
        <v>12.44</v>
      </c>
      <c r="J81" s="97">
        <v>10.19</v>
      </c>
      <c r="K81" s="97">
        <v>1.5</v>
      </c>
      <c r="L81" s="97">
        <v>0.6</v>
      </c>
      <c r="M81" s="99">
        <v>95.23</v>
      </c>
      <c r="N81" s="97">
        <v>23</v>
      </c>
      <c r="O81" s="100">
        <v>6.9770000000000003</v>
      </c>
      <c r="P81" s="100">
        <v>0.156</v>
      </c>
      <c r="Q81" s="100">
        <v>1.2430000000000001</v>
      </c>
      <c r="R81" s="100">
        <v>0.41099999999999998</v>
      </c>
      <c r="S81" s="100">
        <v>1.4950000000000001</v>
      </c>
      <c r="T81" s="100">
        <v>4.1000000000000002E-2</v>
      </c>
      <c r="U81" s="100">
        <v>2.794</v>
      </c>
      <c r="V81" s="100">
        <v>1.645</v>
      </c>
      <c r="W81" s="100">
        <v>0.439</v>
      </c>
      <c r="X81" s="100">
        <v>0.115</v>
      </c>
      <c r="Y81" s="100">
        <v>15.317</v>
      </c>
      <c r="Z81" s="100">
        <f t="shared" si="3"/>
        <v>0.65143390067614837</v>
      </c>
    </row>
    <row r="82" spans="1:26" x14ac:dyDescent="0.3">
      <c r="A82" s="97" t="s">
        <v>355</v>
      </c>
      <c r="B82" s="98" t="s">
        <v>396</v>
      </c>
      <c r="C82" s="97">
        <v>46.32</v>
      </c>
      <c r="D82" s="97">
        <v>1.41</v>
      </c>
      <c r="E82" s="97">
        <v>7.3</v>
      </c>
      <c r="F82" s="97">
        <v>4.22</v>
      </c>
      <c r="G82" s="97">
        <v>11.33</v>
      </c>
      <c r="H82" s="97">
        <v>0.26</v>
      </c>
      <c r="I82" s="97">
        <v>12.64</v>
      </c>
      <c r="J82" s="97">
        <v>9.83</v>
      </c>
      <c r="K82" s="97">
        <v>1.67</v>
      </c>
      <c r="L82" s="97">
        <v>0.64</v>
      </c>
      <c r="M82" s="99">
        <v>95.63</v>
      </c>
      <c r="N82" s="97">
        <v>23</v>
      </c>
      <c r="O82" s="100">
        <v>6.9390000000000001</v>
      </c>
      <c r="P82" s="100">
        <v>0.159</v>
      </c>
      <c r="Q82" s="100">
        <v>1.2889999999999999</v>
      </c>
      <c r="R82" s="100">
        <v>0.47599999999999998</v>
      </c>
      <c r="S82" s="100">
        <v>1.42</v>
      </c>
      <c r="T82" s="100">
        <v>3.3000000000000002E-2</v>
      </c>
      <c r="U82" s="100">
        <v>2.8210000000000002</v>
      </c>
      <c r="V82" s="100">
        <v>1.5780000000000001</v>
      </c>
      <c r="W82" s="100">
        <v>0.48599999999999999</v>
      </c>
      <c r="X82" s="100">
        <v>0.122</v>
      </c>
      <c r="Y82" s="100">
        <v>15.323</v>
      </c>
      <c r="Z82" s="100">
        <f t="shared" si="3"/>
        <v>0.66517330818203269</v>
      </c>
    </row>
    <row r="83" spans="1:26" x14ac:dyDescent="0.3">
      <c r="A83" s="97" t="s">
        <v>355</v>
      </c>
      <c r="B83" s="98" t="s">
        <v>397</v>
      </c>
      <c r="C83" s="97">
        <v>48.27</v>
      </c>
      <c r="D83" s="97">
        <v>0.95</v>
      </c>
      <c r="E83" s="97">
        <v>5.66</v>
      </c>
      <c r="F83" s="97">
        <v>3.65</v>
      </c>
      <c r="G83" s="97">
        <v>11.69</v>
      </c>
      <c r="H83" s="97">
        <v>0.38</v>
      </c>
      <c r="I83" s="97">
        <v>13.46</v>
      </c>
      <c r="J83" s="97">
        <v>9.8800000000000008</v>
      </c>
      <c r="K83" s="97">
        <v>1.21</v>
      </c>
      <c r="L83" s="97">
        <v>0.34</v>
      </c>
      <c r="M83" s="99">
        <v>95.5</v>
      </c>
      <c r="N83" s="97">
        <v>23</v>
      </c>
      <c r="O83" s="100">
        <v>7.1980000000000004</v>
      </c>
      <c r="P83" s="100">
        <v>0.107</v>
      </c>
      <c r="Q83" s="100">
        <v>0.995</v>
      </c>
      <c r="R83" s="100">
        <v>0.41</v>
      </c>
      <c r="S83" s="100">
        <v>1.4570000000000001</v>
      </c>
      <c r="T83" s="100">
        <v>4.8000000000000001E-2</v>
      </c>
      <c r="U83" s="100">
        <v>2.9910000000000001</v>
      </c>
      <c r="V83" s="100">
        <v>1.5780000000000001</v>
      </c>
      <c r="W83" s="100">
        <v>0.35099999999999998</v>
      </c>
      <c r="X83" s="100">
        <v>6.4000000000000001E-2</v>
      </c>
      <c r="Y83" s="100">
        <v>15.201000000000001</v>
      </c>
      <c r="Z83" s="100">
        <f t="shared" si="3"/>
        <v>0.67243705035971224</v>
      </c>
    </row>
    <row r="84" spans="1:26" x14ac:dyDescent="0.3">
      <c r="A84" s="97" t="s">
        <v>355</v>
      </c>
      <c r="B84" s="98" t="s">
        <v>398</v>
      </c>
      <c r="C84" s="97">
        <v>45.92</v>
      </c>
      <c r="D84" s="97">
        <v>1.59</v>
      </c>
      <c r="E84" s="97">
        <v>7.19</v>
      </c>
      <c r="F84" s="97">
        <v>3.88</v>
      </c>
      <c r="G84" s="97">
        <v>10.9</v>
      </c>
      <c r="H84" s="97">
        <v>0.16</v>
      </c>
      <c r="I84" s="97">
        <v>13.09</v>
      </c>
      <c r="J84" s="97">
        <v>10.38</v>
      </c>
      <c r="K84" s="97">
        <v>1.31</v>
      </c>
      <c r="L84" s="97">
        <v>0.68</v>
      </c>
      <c r="M84" s="99">
        <v>95.1</v>
      </c>
      <c r="N84" s="97">
        <v>23</v>
      </c>
      <c r="O84" s="100">
        <v>6.907</v>
      </c>
      <c r="P84" s="100">
        <v>0.18</v>
      </c>
      <c r="Q84" s="100">
        <v>1.276</v>
      </c>
      <c r="R84" s="100">
        <v>0.44</v>
      </c>
      <c r="S84" s="100">
        <v>1.37</v>
      </c>
      <c r="T84" s="100">
        <v>0.02</v>
      </c>
      <c r="U84" s="100">
        <v>2.9340000000000002</v>
      </c>
      <c r="V84" s="100">
        <v>1.673</v>
      </c>
      <c r="W84" s="100">
        <v>0.38200000000000001</v>
      </c>
      <c r="X84" s="100">
        <v>0.13</v>
      </c>
      <c r="Y84" s="100">
        <v>15.311999999999999</v>
      </c>
      <c r="Z84" s="100">
        <f t="shared" si="3"/>
        <v>0.68169144981412644</v>
      </c>
    </row>
    <row r="85" spans="1:26" x14ac:dyDescent="0.3">
      <c r="A85" s="97" t="s">
        <v>355</v>
      </c>
      <c r="B85" s="98" t="s">
        <v>399</v>
      </c>
      <c r="C85" s="97">
        <v>48.07</v>
      </c>
      <c r="D85" s="97">
        <v>1.03</v>
      </c>
      <c r="E85" s="97">
        <v>5.73</v>
      </c>
      <c r="F85" s="97">
        <v>3.98</v>
      </c>
      <c r="G85" s="97">
        <v>11.08</v>
      </c>
      <c r="H85" s="97">
        <v>0.3</v>
      </c>
      <c r="I85" s="97">
        <v>13.43</v>
      </c>
      <c r="J85" s="97">
        <v>10.14</v>
      </c>
      <c r="K85" s="97">
        <v>1.34</v>
      </c>
      <c r="L85" s="97">
        <v>0.37</v>
      </c>
      <c r="M85" s="99">
        <v>95.47</v>
      </c>
      <c r="N85" s="97">
        <v>23</v>
      </c>
      <c r="O85" s="100">
        <v>7.1680000000000001</v>
      </c>
      <c r="P85" s="100">
        <v>0.11600000000000001</v>
      </c>
      <c r="Q85" s="100">
        <v>1.0069999999999999</v>
      </c>
      <c r="R85" s="100">
        <v>0.44700000000000001</v>
      </c>
      <c r="S85" s="100">
        <v>1.3819999999999999</v>
      </c>
      <c r="T85" s="100">
        <v>3.6999999999999998E-2</v>
      </c>
      <c r="U85" s="100">
        <v>2.984</v>
      </c>
      <c r="V85" s="100">
        <v>1.619</v>
      </c>
      <c r="W85" s="100">
        <v>0.38800000000000001</v>
      </c>
      <c r="X85" s="100">
        <v>7.0000000000000007E-2</v>
      </c>
      <c r="Y85" s="100">
        <v>15.218999999999999</v>
      </c>
      <c r="Z85" s="100">
        <f t="shared" si="3"/>
        <v>0.68346312414109034</v>
      </c>
    </row>
    <row r="86" spans="1:26" x14ac:dyDescent="0.3">
      <c r="A86" s="97" t="s">
        <v>355</v>
      </c>
      <c r="B86" s="98" t="s">
        <v>400</v>
      </c>
      <c r="C86" s="97">
        <v>45.58</v>
      </c>
      <c r="D86" s="97">
        <v>1.52</v>
      </c>
      <c r="E86" s="97">
        <v>7.33</v>
      </c>
      <c r="F86" s="97">
        <v>3.79</v>
      </c>
      <c r="G86" s="97">
        <v>10.86</v>
      </c>
      <c r="H86" s="97">
        <v>0.22</v>
      </c>
      <c r="I86" s="97">
        <v>13.08</v>
      </c>
      <c r="J86" s="97">
        <v>10.44</v>
      </c>
      <c r="K86" s="97">
        <v>1.36</v>
      </c>
      <c r="L86" s="97">
        <v>0.76</v>
      </c>
      <c r="M86" s="99">
        <v>94.93</v>
      </c>
      <c r="N86" s="97">
        <v>23</v>
      </c>
      <c r="O86" s="100">
        <v>6.8780000000000001</v>
      </c>
      <c r="P86" s="100">
        <v>0.17299999999999999</v>
      </c>
      <c r="Q86" s="100">
        <v>1.3029999999999999</v>
      </c>
      <c r="R86" s="100">
        <v>0.43099999999999999</v>
      </c>
      <c r="S86" s="100">
        <v>1.37</v>
      </c>
      <c r="T86" s="100">
        <v>2.8000000000000001E-2</v>
      </c>
      <c r="U86" s="100">
        <v>2.9409999999999998</v>
      </c>
      <c r="V86" s="100">
        <v>1.6870000000000001</v>
      </c>
      <c r="W86" s="100">
        <v>0.39700000000000002</v>
      </c>
      <c r="X86" s="100">
        <v>0.14599999999999999</v>
      </c>
      <c r="Y86" s="100">
        <f>SUM(O86:X86)</f>
        <v>15.353999999999999</v>
      </c>
      <c r="Z86" s="100">
        <f t="shared" si="3"/>
        <v>0.6822083043377406</v>
      </c>
    </row>
    <row r="87" spans="1:26" x14ac:dyDescent="0.3">
      <c r="A87" s="97" t="s">
        <v>355</v>
      </c>
      <c r="B87" s="98" t="s">
        <v>401</v>
      </c>
      <c r="C87" s="97">
        <v>46.13</v>
      </c>
      <c r="D87" s="97">
        <v>1.3</v>
      </c>
      <c r="E87" s="97">
        <v>6.81</v>
      </c>
      <c r="F87" s="97">
        <v>3.68</v>
      </c>
      <c r="G87" s="97">
        <v>12.11</v>
      </c>
      <c r="H87" s="97">
        <v>0.45</v>
      </c>
      <c r="I87" s="97">
        <v>12</v>
      </c>
      <c r="J87" s="97">
        <v>10.119999999999999</v>
      </c>
      <c r="K87" s="97">
        <v>1.32</v>
      </c>
      <c r="L87" s="97">
        <v>0.55000000000000004</v>
      </c>
      <c r="M87" s="99">
        <v>94.46</v>
      </c>
      <c r="N87" s="97">
        <v>23</v>
      </c>
      <c r="O87" s="100">
        <v>7.0140000000000002</v>
      </c>
      <c r="P87" s="100">
        <v>0.14799999999999999</v>
      </c>
      <c r="Q87" s="100">
        <v>1.22</v>
      </c>
      <c r="R87" s="100">
        <v>0.42099999999999999</v>
      </c>
      <c r="S87" s="100">
        <v>1.54</v>
      </c>
      <c r="T87" s="100">
        <v>5.7000000000000002E-2</v>
      </c>
      <c r="U87" s="100">
        <v>2.72</v>
      </c>
      <c r="V87" s="100">
        <v>1.6479999999999999</v>
      </c>
      <c r="W87" s="100">
        <v>0.38800000000000001</v>
      </c>
      <c r="X87" s="100">
        <v>0.107</v>
      </c>
      <c r="Y87" s="100">
        <v>15.263999999999999</v>
      </c>
      <c r="Z87" s="100">
        <f t="shared" si="3"/>
        <v>0.63849765258215974</v>
      </c>
    </row>
    <row r="88" spans="1:26" x14ac:dyDescent="0.3">
      <c r="A88" s="97" t="s">
        <v>355</v>
      </c>
      <c r="B88" s="98" t="s">
        <v>402</v>
      </c>
      <c r="C88" s="97">
        <v>49.06</v>
      </c>
      <c r="D88" s="97">
        <v>0.44</v>
      </c>
      <c r="E88" s="97">
        <v>4.0199999999999996</v>
      </c>
      <c r="F88" s="97">
        <v>2.62</v>
      </c>
      <c r="G88" s="97">
        <v>11.66</v>
      </c>
      <c r="H88" s="97">
        <v>0.51</v>
      </c>
      <c r="I88" s="97">
        <v>13.61</v>
      </c>
      <c r="J88" s="97">
        <v>10.79</v>
      </c>
      <c r="K88" s="97">
        <v>0.81</v>
      </c>
      <c r="L88" s="97">
        <v>0.33</v>
      </c>
      <c r="M88" s="99">
        <v>93.85</v>
      </c>
      <c r="N88" s="97">
        <v>23</v>
      </c>
      <c r="O88" s="100">
        <v>7.43</v>
      </c>
      <c r="P88" s="100">
        <v>0.05</v>
      </c>
      <c r="Q88" s="100">
        <v>0.71799999999999997</v>
      </c>
      <c r="R88" s="100">
        <v>0.29899999999999999</v>
      </c>
      <c r="S88" s="100">
        <v>1.4770000000000001</v>
      </c>
      <c r="T88" s="100">
        <v>6.5000000000000002E-2</v>
      </c>
      <c r="U88" s="100">
        <v>3.0710000000000002</v>
      </c>
      <c r="V88" s="100">
        <v>1.75</v>
      </c>
      <c r="W88" s="100">
        <v>0.23899999999999999</v>
      </c>
      <c r="X88" s="100">
        <v>6.4000000000000001E-2</v>
      </c>
      <c r="Y88" s="100">
        <v>15.163</v>
      </c>
      <c r="Z88" s="100">
        <f t="shared" si="3"/>
        <v>0.67524186455584878</v>
      </c>
    </row>
    <row r="89" spans="1:26" x14ac:dyDescent="0.3">
      <c r="A89" s="97" t="s">
        <v>355</v>
      </c>
      <c r="B89" s="98" t="s">
        <v>403</v>
      </c>
      <c r="C89" s="97">
        <v>49.95</v>
      </c>
      <c r="D89" s="97">
        <v>0.39</v>
      </c>
      <c r="E89" s="97">
        <v>3.76</v>
      </c>
      <c r="F89" s="97">
        <v>2.4</v>
      </c>
      <c r="G89" s="97">
        <v>11.98</v>
      </c>
      <c r="H89" s="97">
        <v>0.46</v>
      </c>
      <c r="I89" s="97">
        <v>14</v>
      </c>
      <c r="J89" s="97">
        <v>10.89</v>
      </c>
      <c r="K89" s="97">
        <v>0.73</v>
      </c>
      <c r="L89" s="97">
        <v>0.34</v>
      </c>
      <c r="M89" s="99">
        <v>94.9</v>
      </c>
      <c r="N89" s="97">
        <v>23</v>
      </c>
      <c r="O89" s="100">
        <v>7.4740000000000002</v>
      </c>
      <c r="P89" s="100">
        <v>4.3999999999999997E-2</v>
      </c>
      <c r="Q89" s="100">
        <v>0.66200000000000003</v>
      </c>
      <c r="R89" s="100">
        <v>0.27</v>
      </c>
      <c r="S89" s="100">
        <v>1.5</v>
      </c>
      <c r="T89" s="100">
        <v>5.8999999999999997E-2</v>
      </c>
      <c r="U89" s="100">
        <v>3.1230000000000002</v>
      </c>
      <c r="V89" s="100">
        <v>1.746</v>
      </c>
      <c r="W89" s="100">
        <v>0.21099999999999999</v>
      </c>
      <c r="X89" s="100">
        <v>6.4000000000000001E-2</v>
      </c>
      <c r="Y89" s="100">
        <v>15.153</v>
      </c>
      <c r="Z89" s="100">
        <f t="shared" si="3"/>
        <v>0.67553536664503566</v>
      </c>
    </row>
    <row r="90" spans="1:26" x14ac:dyDescent="0.3">
      <c r="A90" s="97" t="s">
        <v>355</v>
      </c>
      <c r="B90" s="98" t="s">
        <v>404</v>
      </c>
      <c r="C90" s="97">
        <v>49.98</v>
      </c>
      <c r="D90" s="97">
        <v>0.44</v>
      </c>
      <c r="E90" s="97">
        <v>4.16</v>
      </c>
      <c r="F90" s="97">
        <v>2.68</v>
      </c>
      <c r="G90" s="97">
        <v>11.63</v>
      </c>
      <c r="H90" s="97">
        <v>0.42</v>
      </c>
      <c r="I90" s="97">
        <v>14.45</v>
      </c>
      <c r="J90" s="97">
        <v>10.51</v>
      </c>
      <c r="K90" s="97">
        <v>0.82</v>
      </c>
      <c r="L90" s="97">
        <v>0.36</v>
      </c>
      <c r="M90" s="99">
        <v>95.44</v>
      </c>
      <c r="N90" s="97">
        <v>23</v>
      </c>
      <c r="O90" s="100">
        <v>7.4210000000000003</v>
      </c>
      <c r="P90" s="100">
        <v>4.9000000000000002E-2</v>
      </c>
      <c r="Q90" s="100">
        <v>0.72799999999999998</v>
      </c>
      <c r="R90" s="100">
        <v>0.3</v>
      </c>
      <c r="S90" s="100">
        <v>1.444</v>
      </c>
      <c r="T90" s="100">
        <v>5.1999999999999998E-2</v>
      </c>
      <c r="U90" s="100">
        <v>3.198</v>
      </c>
      <c r="V90" s="100">
        <v>1.671</v>
      </c>
      <c r="W90" s="100">
        <v>0.23499999999999999</v>
      </c>
      <c r="X90" s="100">
        <v>6.8000000000000005E-2</v>
      </c>
      <c r="Y90" s="100">
        <v>15.167</v>
      </c>
      <c r="Z90" s="100">
        <f t="shared" si="3"/>
        <v>0.68892718655751839</v>
      </c>
    </row>
    <row r="91" spans="1:26" x14ac:dyDescent="0.3">
      <c r="A91" s="97" t="s">
        <v>355</v>
      </c>
      <c r="B91" s="98" t="s">
        <v>405</v>
      </c>
      <c r="C91" s="97">
        <v>50.12</v>
      </c>
      <c r="D91" s="97">
        <v>0.35</v>
      </c>
      <c r="E91" s="97">
        <v>3.47</v>
      </c>
      <c r="F91" s="97">
        <v>2.19</v>
      </c>
      <c r="G91" s="97">
        <v>12.06</v>
      </c>
      <c r="H91" s="97">
        <v>0.47</v>
      </c>
      <c r="I91" s="97">
        <v>14.08</v>
      </c>
      <c r="J91" s="97">
        <v>11</v>
      </c>
      <c r="K91" s="97">
        <v>0.65</v>
      </c>
      <c r="L91" s="97">
        <v>0.33</v>
      </c>
      <c r="M91" s="99">
        <v>94.7</v>
      </c>
      <c r="N91" s="97">
        <v>23</v>
      </c>
      <c r="O91" s="100">
        <v>7.5129999999999999</v>
      </c>
      <c r="P91" s="100">
        <v>0.04</v>
      </c>
      <c r="Q91" s="100">
        <v>0.61199999999999999</v>
      </c>
      <c r="R91" s="100">
        <v>0.247</v>
      </c>
      <c r="S91" s="100">
        <v>1.5109999999999999</v>
      </c>
      <c r="T91" s="100">
        <v>5.8999999999999997E-2</v>
      </c>
      <c r="U91" s="100">
        <v>3.1440000000000001</v>
      </c>
      <c r="V91" s="100">
        <v>1.766</v>
      </c>
      <c r="W91" s="100">
        <v>0.189</v>
      </c>
      <c r="X91" s="100">
        <v>6.3E-2</v>
      </c>
      <c r="Y91" s="100">
        <v>15.144</v>
      </c>
      <c r="Z91" s="100">
        <f t="shared" si="3"/>
        <v>0.67540279269602577</v>
      </c>
    </row>
    <row r="92" spans="1:26" x14ac:dyDescent="0.3">
      <c r="A92" s="97" t="s">
        <v>355</v>
      </c>
      <c r="B92" s="98" t="s">
        <v>406</v>
      </c>
      <c r="C92" s="97">
        <v>49.43</v>
      </c>
      <c r="D92" s="97">
        <v>0.36</v>
      </c>
      <c r="E92" s="97">
        <v>3.97</v>
      </c>
      <c r="F92" s="97">
        <v>2.59</v>
      </c>
      <c r="G92" s="97">
        <v>11.97</v>
      </c>
      <c r="H92" s="97">
        <v>0.47</v>
      </c>
      <c r="I92" s="97">
        <v>13.83</v>
      </c>
      <c r="J92" s="97">
        <v>10.93</v>
      </c>
      <c r="K92" s="97">
        <v>0.68</v>
      </c>
      <c r="L92" s="97">
        <v>0.28000000000000003</v>
      </c>
      <c r="M92" s="99">
        <v>94.5</v>
      </c>
      <c r="N92" s="97">
        <v>23</v>
      </c>
      <c r="O92" s="100">
        <v>7.4359999999999999</v>
      </c>
      <c r="P92" s="100">
        <v>0.04</v>
      </c>
      <c r="Q92" s="100">
        <v>0.70399999999999996</v>
      </c>
      <c r="R92" s="100">
        <v>0.29299999999999998</v>
      </c>
      <c r="S92" s="100">
        <v>1.5049999999999999</v>
      </c>
      <c r="T92" s="100">
        <v>0.06</v>
      </c>
      <c r="U92" s="100">
        <v>3.101</v>
      </c>
      <c r="V92" s="100">
        <v>1.7609999999999999</v>
      </c>
      <c r="W92" s="100">
        <v>0.19700000000000001</v>
      </c>
      <c r="X92" s="100">
        <v>5.3999999999999999E-2</v>
      </c>
      <c r="Y92" s="100">
        <v>15.151</v>
      </c>
      <c r="Z92" s="100">
        <f t="shared" si="3"/>
        <v>0.67325227963525835</v>
      </c>
    </row>
    <row r="93" spans="1:26" x14ac:dyDescent="0.3">
      <c r="A93" s="97" t="s">
        <v>355</v>
      </c>
      <c r="B93" s="98" t="s">
        <v>407</v>
      </c>
      <c r="C93" s="97">
        <v>46.59</v>
      </c>
      <c r="D93" s="97">
        <v>1.32</v>
      </c>
      <c r="E93" s="97">
        <v>6.94</v>
      </c>
      <c r="F93" s="97">
        <v>4.28</v>
      </c>
      <c r="G93" s="97">
        <v>12.53</v>
      </c>
      <c r="H93" s="97">
        <v>0.48</v>
      </c>
      <c r="I93" s="97">
        <v>11.99</v>
      </c>
      <c r="J93" s="97">
        <v>10.02</v>
      </c>
      <c r="K93" s="97">
        <v>1.49</v>
      </c>
      <c r="L93" s="97">
        <v>0.57999999999999996</v>
      </c>
      <c r="M93" s="99">
        <v>96.22</v>
      </c>
      <c r="N93" s="97">
        <v>23</v>
      </c>
      <c r="O93" s="100">
        <v>6.9779999999999998</v>
      </c>
      <c r="P93" s="100">
        <v>0.14899999999999999</v>
      </c>
      <c r="Q93" s="100">
        <v>1.2250000000000001</v>
      </c>
      <c r="R93" s="100">
        <v>0.48299999999999998</v>
      </c>
      <c r="S93" s="100">
        <v>1.569</v>
      </c>
      <c r="T93" s="100">
        <v>6.0999999999999999E-2</v>
      </c>
      <c r="U93" s="100">
        <v>2.6749999999999998</v>
      </c>
      <c r="V93" s="100">
        <v>1.6080000000000001</v>
      </c>
      <c r="W93" s="100">
        <v>0.433</v>
      </c>
      <c r="X93" s="100">
        <v>0.111</v>
      </c>
      <c r="Y93" s="100">
        <v>15.292</v>
      </c>
      <c r="Z93" s="100">
        <f t="shared" si="3"/>
        <v>0.63030160226201692</v>
      </c>
    </row>
    <row r="94" spans="1:26" x14ac:dyDescent="0.3">
      <c r="A94" s="97" t="s">
        <v>355</v>
      </c>
      <c r="B94" s="98" t="s">
        <v>408</v>
      </c>
      <c r="C94" s="97">
        <v>46.98</v>
      </c>
      <c r="D94" s="97">
        <v>1.32</v>
      </c>
      <c r="E94" s="97">
        <v>6.89</v>
      </c>
      <c r="F94" s="97">
        <v>4.38</v>
      </c>
      <c r="G94" s="97">
        <v>10.64</v>
      </c>
      <c r="H94" s="97">
        <v>0.31</v>
      </c>
      <c r="I94" s="97">
        <v>13.51</v>
      </c>
      <c r="J94" s="97">
        <v>10.38</v>
      </c>
      <c r="K94" s="97">
        <v>1.46</v>
      </c>
      <c r="L94" s="97">
        <v>0.5</v>
      </c>
      <c r="M94" s="99">
        <v>96.37</v>
      </c>
      <c r="N94" s="97">
        <v>23</v>
      </c>
      <c r="O94" s="100">
        <v>6.9610000000000003</v>
      </c>
      <c r="P94" s="100">
        <v>0.14699999999999999</v>
      </c>
      <c r="Q94" s="100">
        <v>1.204</v>
      </c>
      <c r="R94" s="100">
        <v>0.48899999999999999</v>
      </c>
      <c r="S94" s="100">
        <v>1.319</v>
      </c>
      <c r="T94" s="100">
        <v>3.9E-2</v>
      </c>
      <c r="U94" s="100">
        <v>2.9830000000000001</v>
      </c>
      <c r="V94" s="100">
        <v>1.6479999999999999</v>
      </c>
      <c r="W94" s="100">
        <v>0.41799999999999998</v>
      </c>
      <c r="X94" s="100">
        <v>9.4E-2</v>
      </c>
      <c r="Y94" s="100">
        <v>15.302</v>
      </c>
      <c r="Z94" s="100">
        <f t="shared" si="3"/>
        <v>0.69339841933984203</v>
      </c>
    </row>
    <row r="95" spans="1:26" x14ac:dyDescent="0.3">
      <c r="A95" s="97" t="s">
        <v>355</v>
      </c>
      <c r="B95" s="98" t="s">
        <v>409</v>
      </c>
      <c r="C95" s="97">
        <v>46.36</v>
      </c>
      <c r="D95" s="97">
        <v>1.32</v>
      </c>
      <c r="E95" s="97">
        <v>7.22</v>
      </c>
      <c r="F95" s="97">
        <v>4.3600000000000003</v>
      </c>
      <c r="G95" s="97">
        <v>11.86</v>
      </c>
      <c r="H95" s="97">
        <v>0.44</v>
      </c>
      <c r="I95" s="97">
        <v>12.51</v>
      </c>
      <c r="J95" s="97">
        <v>10.24</v>
      </c>
      <c r="K95" s="97">
        <v>1.51</v>
      </c>
      <c r="L95" s="97">
        <v>0.61</v>
      </c>
      <c r="M95" s="99">
        <v>96.41</v>
      </c>
      <c r="N95" s="97">
        <v>23</v>
      </c>
      <c r="O95" s="100">
        <v>6.9180000000000001</v>
      </c>
      <c r="P95" s="100">
        <v>0.14799999999999999</v>
      </c>
      <c r="Q95" s="100">
        <v>1.27</v>
      </c>
      <c r="R95" s="100">
        <v>0.48899999999999999</v>
      </c>
      <c r="S95" s="100">
        <v>1.48</v>
      </c>
      <c r="T95" s="100">
        <v>5.5E-2</v>
      </c>
      <c r="U95" s="100">
        <v>2.7810000000000001</v>
      </c>
      <c r="V95" s="100">
        <v>1.637</v>
      </c>
      <c r="W95" s="100">
        <v>0.437</v>
      </c>
      <c r="X95" s="100">
        <v>0.11600000000000001</v>
      </c>
      <c r="Y95" s="100">
        <v>15.332000000000001</v>
      </c>
      <c r="Z95" s="100">
        <f t="shared" si="3"/>
        <v>0.65266369396855195</v>
      </c>
    </row>
    <row r="96" spans="1:26" x14ac:dyDescent="0.3">
      <c r="A96" s="97" t="s">
        <v>355</v>
      </c>
      <c r="B96" s="98" t="s">
        <v>410</v>
      </c>
      <c r="C96" s="97">
        <v>50.49</v>
      </c>
      <c r="D96" s="97">
        <v>0.44</v>
      </c>
      <c r="E96" s="97">
        <v>3.78</v>
      </c>
      <c r="F96" s="97">
        <v>2.46</v>
      </c>
      <c r="G96" s="97">
        <v>12.95</v>
      </c>
      <c r="H96" s="97">
        <v>0.5</v>
      </c>
      <c r="I96" s="97">
        <v>13.86</v>
      </c>
      <c r="J96" s="97">
        <v>10.76</v>
      </c>
      <c r="K96" s="97">
        <v>0.74</v>
      </c>
      <c r="L96" s="97">
        <v>0.32</v>
      </c>
      <c r="M96" s="99">
        <v>96.29</v>
      </c>
      <c r="N96" s="97">
        <v>23</v>
      </c>
      <c r="O96" s="100">
        <v>7.47</v>
      </c>
      <c r="P96" s="100">
        <v>4.9000000000000002E-2</v>
      </c>
      <c r="Q96" s="100">
        <v>0.65900000000000003</v>
      </c>
      <c r="R96" s="100">
        <v>0.27300000000000002</v>
      </c>
      <c r="S96" s="100">
        <v>1.603</v>
      </c>
      <c r="T96" s="100">
        <v>6.2E-2</v>
      </c>
      <c r="U96" s="100">
        <v>3.0550000000000002</v>
      </c>
      <c r="V96" s="100">
        <v>1.706</v>
      </c>
      <c r="W96" s="100">
        <v>0.21199999999999999</v>
      </c>
      <c r="X96" s="100">
        <v>6.0999999999999999E-2</v>
      </c>
      <c r="Y96" s="100">
        <v>15.151</v>
      </c>
      <c r="Z96" s="100">
        <f t="shared" si="3"/>
        <v>0.6558608844997853</v>
      </c>
    </row>
    <row r="97" spans="1:26" x14ac:dyDescent="0.3">
      <c r="A97" s="97" t="s">
        <v>355</v>
      </c>
      <c r="B97" s="98" t="s">
        <v>411</v>
      </c>
      <c r="C97" s="97">
        <v>50.12</v>
      </c>
      <c r="D97" s="97">
        <v>0.46</v>
      </c>
      <c r="E97" s="97">
        <v>4.0999999999999996</v>
      </c>
      <c r="F97" s="97">
        <v>2.54</v>
      </c>
      <c r="G97" s="97">
        <v>12.92</v>
      </c>
      <c r="H97" s="97">
        <v>0.47</v>
      </c>
      <c r="I97" s="97">
        <v>13.88</v>
      </c>
      <c r="J97" s="97">
        <v>10.64</v>
      </c>
      <c r="K97" s="97">
        <v>0.72</v>
      </c>
      <c r="L97" s="97">
        <v>0.37</v>
      </c>
      <c r="M97" s="99">
        <v>96.22</v>
      </c>
      <c r="N97" s="97">
        <v>23</v>
      </c>
      <c r="O97" s="100">
        <v>7.4240000000000004</v>
      </c>
      <c r="P97" s="100">
        <v>5.0999999999999997E-2</v>
      </c>
      <c r="Q97" s="100">
        <v>0.71499999999999997</v>
      </c>
      <c r="R97" s="100">
        <v>0.28299999999999997</v>
      </c>
      <c r="S97" s="100">
        <v>1.6</v>
      </c>
      <c r="T97" s="100">
        <v>5.8999999999999997E-2</v>
      </c>
      <c r="U97" s="100">
        <v>3.0640000000000001</v>
      </c>
      <c r="V97" s="100">
        <v>1.6890000000000001</v>
      </c>
      <c r="W97" s="100">
        <v>0.20699999999999999</v>
      </c>
      <c r="X97" s="100">
        <v>7.0000000000000007E-2</v>
      </c>
      <c r="Y97" s="100">
        <v>15.163</v>
      </c>
      <c r="Z97" s="100">
        <f t="shared" si="3"/>
        <v>0.65694682675814753</v>
      </c>
    </row>
    <row r="98" spans="1:26" x14ac:dyDescent="0.3">
      <c r="A98" s="97" t="s">
        <v>355</v>
      </c>
      <c r="B98" s="98" t="s">
        <v>412</v>
      </c>
      <c r="C98" s="97">
        <v>46.54</v>
      </c>
      <c r="D98" s="97">
        <v>1.26</v>
      </c>
      <c r="E98" s="97">
        <v>6.95</v>
      </c>
      <c r="F98" s="97">
        <v>4.01</v>
      </c>
      <c r="G98" s="97">
        <v>12.58</v>
      </c>
      <c r="H98" s="97">
        <v>0.45</v>
      </c>
      <c r="I98" s="97">
        <v>12.1</v>
      </c>
      <c r="J98" s="97">
        <v>10.29</v>
      </c>
      <c r="K98" s="97">
        <v>1.41</v>
      </c>
      <c r="L98" s="97">
        <v>0.6</v>
      </c>
      <c r="M98" s="99">
        <v>96.18</v>
      </c>
      <c r="N98" s="97">
        <v>23</v>
      </c>
      <c r="O98" s="100">
        <v>6.9740000000000002</v>
      </c>
      <c r="P98" s="100">
        <v>0.14199999999999999</v>
      </c>
      <c r="Q98" s="100">
        <v>1.228</v>
      </c>
      <c r="R98" s="100">
        <v>0.45300000000000001</v>
      </c>
      <c r="S98" s="100">
        <v>1.5760000000000001</v>
      </c>
      <c r="T98" s="100">
        <v>5.7000000000000002E-2</v>
      </c>
      <c r="U98" s="100">
        <v>2.702</v>
      </c>
      <c r="V98" s="100">
        <v>1.6519999999999999</v>
      </c>
      <c r="W98" s="100">
        <v>0.40899999999999997</v>
      </c>
      <c r="X98" s="100">
        <v>0.115</v>
      </c>
      <c r="Y98" s="100">
        <v>15.305999999999999</v>
      </c>
      <c r="Z98" s="100">
        <f t="shared" si="3"/>
        <v>0.63160355306217852</v>
      </c>
    </row>
    <row r="99" spans="1:26" x14ac:dyDescent="0.3">
      <c r="A99" s="97" t="s">
        <v>355</v>
      </c>
      <c r="B99" s="98" t="s">
        <v>413</v>
      </c>
      <c r="C99" s="97">
        <v>49.97</v>
      </c>
      <c r="D99" s="97">
        <v>0.45</v>
      </c>
      <c r="E99" s="97">
        <v>4.1399999999999997</v>
      </c>
      <c r="F99" s="97">
        <v>2.65</v>
      </c>
      <c r="G99" s="97">
        <v>12.88</v>
      </c>
      <c r="H99" s="97">
        <v>0.45</v>
      </c>
      <c r="I99" s="97">
        <v>13.62</v>
      </c>
      <c r="J99" s="97">
        <v>10.7</v>
      </c>
      <c r="K99" s="97">
        <v>0.81</v>
      </c>
      <c r="L99" s="97">
        <v>0.38</v>
      </c>
      <c r="M99" s="99">
        <v>96.04</v>
      </c>
      <c r="N99" s="97">
        <v>23</v>
      </c>
      <c r="O99" s="100">
        <v>7.4210000000000003</v>
      </c>
      <c r="P99" s="100">
        <v>0.05</v>
      </c>
      <c r="Q99" s="100">
        <v>0.72399999999999998</v>
      </c>
      <c r="R99" s="100">
        <v>0.29699999999999999</v>
      </c>
      <c r="S99" s="100">
        <v>1.6</v>
      </c>
      <c r="T99" s="100">
        <v>5.6000000000000001E-2</v>
      </c>
      <c r="U99" s="100">
        <v>3.0139999999999998</v>
      </c>
      <c r="V99" s="100">
        <v>1.7030000000000001</v>
      </c>
      <c r="W99" s="100">
        <v>0.23200000000000001</v>
      </c>
      <c r="X99" s="100">
        <v>7.0999999999999994E-2</v>
      </c>
      <c r="Y99" s="100">
        <v>15.169</v>
      </c>
      <c r="Z99" s="100">
        <f t="shared" si="3"/>
        <v>0.65322930212397046</v>
      </c>
    </row>
    <row r="100" spans="1:26" x14ac:dyDescent="0.3">
      <c r="A100" s="97" t="s">
        <v>355</v>
      </c>
      <c r="B100" s="98" t="s">
        <v>409</v>
      </c>
      <c r="C100" s="97">
        <v>47.94</v>
      </c>
      <c r="D100" s="97">
        <v>1.17</v>
      </c>
      <c r="E100" s="97">
        <v>6.02</v>
      </c>
      <c r="F100" s="97">
        <v>3.59</v>
      </c>
      <c r="G100" s="97">
        <v>11.54</v>
      </c>
      <c r="H100" s="97">
        <v>0.42</v>
      </c>
      <c r="I100" s="97">
        <v>13.23</v>
      </c>
      <c r="J100" s="97">
        <v>10.62</v>
      </c>
      <c r="K100" s="97">
        <v>1.1000000000000001</v>
      </c>
      <c r="L100" s="97">
        <v>0.47</v>
      </c>
      <c r="M100" s="99">
        <v>96.09</v>
      </c>
      <c r="N100" s="97">
        <v>23</v>
      </c>
      <c r="O100" s="100">
        <v>7.1230000000000002</v>
      </c>
      <c r="P100" s="100">
        <v>0.13100000000000001</v>
      </c>
      <c r="Q100" s="100">
        <v>1.054</v>
      </c>
      <c r="R100" s="100">
        <v>0.40100000000000002</v>
      </c>
      <c r="S100" s="100">
        <v>1.4339999999999999</v>
      </c>
      <c r="T100" s="100">
        <v>5.1999999999999998E-2</v>
      </c>
      <c r="U100" s="100">
        <v>2.93</v>
      </c>
      <c r="V100" s="100">
        <v>1.6910000000000001</v>
      </c>
      <c r="W100" s="100">
        <v>0.317</v>
      </c>
      <c r="X100" s="100">
        <v>8.7999999999999995E-2</v>
      </c>
      <c r="Y100" s="100">
        <v>15.222</v>
      </c>
      <c r="Z100" s="100">
        <f t="shared" si="3"/>
        <v>0.67140238313473888</v>
      </c>
    </row>
    <row r="101" spans="1:26" x14ac:dyDescent="0.3">
      <c r="A101" s="97" t="s">
        <v>355</v>
      </c>
      <c r="B101" s="98" t="s">
        <v>414</v>
      </c>
      <c r="C101" s="97">
        <v>50.63</v>
      </c>
      <c r="D101" s="97">
        <v>0.39</v>
      </c>
      <c r="E101" s="97">
        <v>3.74</v>
      </c>
      <c r="F101" s="97">
        <v>2.4900000000000002</v>
      </c>
      <c r="G101" s="97">
        <v>12.94</v>
      </c>
      <c r="H101" s="97">
        <v>0.45</v>
      </c>
      <c r="I101" s="97">
        <v>13.96</v>
      </c>
      <c r="J101" s="97">
        <v>10.65</v>
      </c>
      <c r="K101" s="97">
        <v>0.77</v>
      </c>
      <c r="L101" s="97">
        <v>0.31</v>
      </c>
      <c r="M101" s="99">
        <v>96.35</v>
      </c>
      <c r="N101" s="97">
        <v>23</v>
      </c>
      <c r="O101" s="100">
        <v>7.4820000000000002</v>
      </c>
      <c r="P101" s="100">
        <v>4.2999999999999997E-2</v>
      </c>
      <c r="Q101" s="100">
        <v>0.65200000000000002</v>
      </c>
      <c r="R101" s="100">
        <v>0.27700000000000002</v>
      </c>
      <c r="S101" s="100">
        <v>1.599</v>
      </c>
      <c r="T101" s="100">
        <v>5.7000000000000002E-2</v>
      </c>
      <c r="U101" s="100">
        <v>3.0750000000000002</v>
      </c>
      <c r="V101" s="100">
        <v>1.6859999999999999</v>
      </c>
      <c r="W101" s="100">
        <v>0.221</v>
      </c>
      <c r="X101" s="100">
        <v>5.8999999999999997E-2</v>
      </c>
      <c r="Y101" s="100">
        <v>15.151</v>
      </c>
      <c r="Z101" s="100">
        <f t="shared" si="3"/>
        <v>0.6578947368421052</v>
      </c>
    </row>
    <row r="102" spans="1:26" x14ac:dyDescent="0.3">
      <c r="A102" s="97" t="s">
        <v>355</v>
      </c>
      <c r="B102" s="98" t="s">
        <v>415</v>
      </c>
      <c r="C102" s="97">
        <v>50.85</v>
      </c>
      <c r="D102" s="97">
        <v>0.39</v>
      </c>
      <c r="E102" s="97">
        <v>3.69</v>
      </c>
      <c r="F102" s="97">
        <v>2.09</v>
      </c>
      <c r="G102" s="97">
        <v>12.61</v>
      </c>
      <c r="H102" s="97">
        <v>0.48</v>
      </c>
      <c r="I102" s="97">
        <v>14.3</v>
      </c>
      <c r="J102" s="97">
        <v>10.87</v>
      </c>
      <c r="K102" s="97">
        <v>0.62</v>
      </c>
      <c r="L102" s="97">
        <v>0.33</v>
      </c>
      <c r="M102" s="99">
        <v>96.23</v>
      </c>
      <c r="N102" s="97">
        <v>23</v>
      </c>
      <c r="O102" s="100">
        <v>7.5019999999999998</v>
      </c>
      <c r="P102" s="100">
        <v>4.2999999999999997E-2</v>
      </c>
      <c r="Q102" s="100">
        <v>0.64300000000000002</v>
      </c>
      <c r="R102" s="100">
        <v>0.23200000000000001</v>
      </c>
      <c r="S102" s="100">
        <v>1.556</v>
      </c>
      <c r="T102" s="100">
        <v>0.06</v>
      </c>
      <c r="U102" s="100">
        <v>3.145</v>
      </c>
      <c r="V102" s="100">
        <v>1.718</v>
      </c>
      <c r="W102" s="100">
        <v>0.17799999999999999</v>
      </c>
      <c r="X102" s="100">
        <v>6.2E-2</v>
      </c>
      <c r="Y102" s="100">
        <v>15.138</v>
      </c>
      <c r="Z102" s="100">
        <f t="shared" si="3"/>
        <v>0.66900659434162935</v>
      </c>
    </row>
    <row r="103" spans="1:26" x14ac:dyDescent="0.3">
      <c r="A103" s="97" t="s">
        <v>355</v>
      </c>
      <c r="B103" s="98" t="s">
        <v>416</v>
      </c>
      <c r="C103" s="97">
        <v>50.81</v>
      </c>
      <c r="D103" s="97">
        <v>0.32</v>
      </c>
      <c r="E103" s="97">
        <v>3.71</v>
      </c>
      <c r="F103" s="97">
        <v>2.65</v>
      </c>
      <c r="G103" s="97">
        <v>12.32</v>
      </c>
      <c r="H103" s="97">
        <v>0.4</v>
      </c>
      <c r="I103" s="97">
        <v>14.42</v>
      </c>
      <c r="J103" s="97">
        <v>10.96</v>
      </c>
      <c r="K103" s="97">
        <v>0.7</v>
      </c>
      <c r="L103" s="97">
        <v>0.3</v>
      </c>
      <c r="M103" s="99">
        <v>96.59</v>
      </c>
      <c r="N103" s="97">
        <v>23</v>
      </c>
      <c r="O103" s="100">
        <v>7.4720000000000004</v>
      </c>
      <c r="P103" s="100">
        <v>3.5999999999999997E-2</v>
      </c>
      <c r="Q103" s="100">
        <v>0.64300000000000002</v>
      </c>
      <c r="R103" s="100">
        <v>0.29299999999999998</v>
      </c>
      <c r="S103" s="100">
        <v>1.5149999999999999</v>
      </c>
      <c r="T103" s="100">
        <v>0.05</v>
      </c>
      <c r="U103" s="100">
        <v>3.161</v>
      </c>
      <c r="V103" s="100">
        <v>1.7270000000000001</v>
      </c>
      <c r="W103" s="100">
        <v>0.20100000000000001</v>
      </c>
      <c r="X103" s="100">
        <v>5.6000000000000001E-2</v>
      </c>
      <c r="Y103" s="100">
        <v>15.151999999999999</v>
      </c>
      <c r="Z103" s="100">
        <f t="shared" si="3"/>
        <v>0.67600513259195893</v>
      </c>
    </row>
    <row r="104" spans="1:26" x14ac:dyDescent="0.3">
      <c r="A104" s="97" t="s">
        <v>355</v>
      </c>
      <c r="B104" s="98" t="s">
        <v>417</v>
      </c>
      <c r="C104" s="97">
        <v>52.32</v>
      </c>
      <c r="D104" s="97">
        <v>0.16</v>
      </c>
      <c r="E104" s="97">
        <v>2.86</v>
      </c>
      <c r="F104" s="97">
        <v>1.52</v>
      </c>
      <c r="G104" s="97">
        <v>12.92</v>
      </c>
      <c r="H104" s="97">
        <v>0.34</v>
      </c>
      <c r="I104" s="97">
        <v>14.59</v>
      </c>
      <c r="J104" s="97">
        <v>11.59</v>
      </c>
      <c r="K104" s="97">
        <v>0.43</v>
      </c>
      <c r="L104" s="97">
        <v>0.16</v>
      </c>
      <c r="M104" s="99">
        <v>96.89</v>
      </c>
      <c r="N104" s="97">
        <v>23</v>
      </c>
      <c r="O104" s="100">
        <v>7.6440000000000001</v>
      </c>
      <c r="P104" s="100">
        <v>1.7999999999999999E-2</v>
      </c>
      <c r="Q104" s="100">
        <v>0.49299999999999999</v>
      </c>
      <c r="R104" s="100">
        <v>0.16800000000000001</v>
      </c>
      <c r="S104" s="100">
        <v>1.5780000000000001</v>
      </c>
      <c r="T104" s="100">
        <v>4.2000000000000003E-2</v>
      </c>
      <c r="U104" s="100">
        <v>3.177</v>
      </c>
      <c r="V104" s="100">
        <v>1.8149999999999999</v>
      </c>
      <c r="W104" s="100">
        <v>0.122</v>
      </c>
      <c r="X104" s="100">
        <v>2.9000000000000001E-2</v>
      </c>
      <c r="Y104" s="100">
        <v>15.084</v>
      </c>
      <c r="Z104" s="100">
        <f t="shared" si="3"/>
        <v>0.66813880126182967</v>
      </c>
    </row>
    <row r="105" spans="1:26" x14ac:dyDescent="0.3">
      <c r="A105" s="97" t="s">
        <v>355</v>
      </c>
      <c r="B105" s="98" t="s">
        <v>418</v>
      </c>
      <c r="C105" s="97">
        <v>50.39</v>
      </c>
      <c r="D105" s="97">
        <v>0.53</v>
      </c>
      <c r="E105" s="97">
        <v>3.9</v>
      </c>
      <c r="F105" s="97">
        <v>2.67</v>
      </c>
      <c r="G105" s="97">
        <v>12.6</v>
      </c>
      <c r="H105" s="97">
        <v>0.53</v>
      </c>
      <c r="I105" s="97">
        <v>14.15</v>
      </c>
      <c r="J105" s="97">
        <v>10.72</v>
      </c>
      <c r="K105" s="97">
        <v>0.76</v>
      </c>
      <c r="L105" s="97">
        <v>0.39</v>
      </c>
      <c r="M105" s="99">
        <v>96.62</v>
      </c>
      <c r="N105" s="97">
        <v>23</v>
      </c>
      <c r="O105" s="100">
        <v>7.4290000000000003</v>
      </c>
      <c r="P105" s="100">
        <v>5.8000000000000003E-2</v>
      </c>
      <c r="Q105" s="100">
        <v>0.67700000000000005</v>
      </c>
      <c r="R105" s="100">
        <v>0.29599999999999999</v>
      </c>
      <c r="S105" s="100">
        <v>1.5529999999999999</v>
      </c>
      <c r="T105" s="100">
        <v>6.6000000000000003E-2</v>
      </c>
      <c r="U105" s="100">
        <v>3.1080000000000001</v>
      </c>
      <c r="V105" s="100">
        <v>1.6930000000000001</v>
      </c>
      <c r="W105" s="100">
        <v>0.217</v>
      </c>
      <c r="X105" s="100">
        <v>7.3999999999999996E-2</v>
      </c>
      <c r="Y105" s="100">
        <v>15.172000000000001</v>
      </c>
      <c r="Z105" s="100">
        <f t="shared" si="3"/>
        <v>0.66680969748980912</v>
      </c>
    </row>
    <row r="106" spans="1:26" x14ac:dyDescent="0.3">
      <c r="A106" s="97" t="s">
        <v>355</v>
      </c>
      <c r="B106" s="98" t="s">
        <v>419</v>
      </c>
      <c r="C106" s="97">
        <v>50.07</v>
      </c>
      <c r="D106" s="97">
        <v>0.45</v>
      </c>
      <c r="E106" s="97">
        <v>4.3899999999999997</v>
      </c>
      <c r="F106" s="97">
        <v>3.02</v>
      </c>
      <c r="G106" s="97">
        <v>12.06</v>
      </c>
      <c r="H106" s="97">
        <v>0.47</v>
      </c>
      <c r="I106" s="97">
        <v>14.08</v>
      </c>
      <c r="J106" s="97">
        <v>10.69</v>
      </c>
      <c r="K106" s="97">
        <v>0.86</v>
      </c>
      <c r="L106" s="97">
        <v>0.3</v>
      </c>
      <c r="M106" s="99">
        <v>96.39</v>
      </c>
      <c r="N106" s="97">
        <v>23</v>
      </c>
      <c r="O106" s="100">
        <v>7.3849999999999998</v>
      </c>
      <c r="P106" s="100">
        <v>0.05</v>
      </c>
      <c r="Q106" s="100">
        <v>0.76300000000000001</v>
      </c>
      <c r="R106" s="100">
        <v>0.33500000000000002</v>
      </c>
      <c r="S106" s="100">
        <v>1.4870000000000001</v>
      </c>
      <c r="T106" s="100">
        <v>5.8999999999999997E-2</v>
      </c>
      <c r="U106" s="100">
        <v>3.0950000000000002</v>
      </c>
      <c r="V106" s="100">
        <v>1.69</v>
      </c>
      <c r="W106" s="100">
        <v>0.246</v>
      </c>
      <c r="X106" s="100">
        <v>5.6000000000000001E-2</v>
      </c>
      <c r="Y106" s="100">
        <v>15.167</v>
      </c>
      <c r="Z106" s="100">
        <f t="shared" ref="Z106:Z142" si="4">U106/(U106+S106)</f>
        <v>0.67546922741161053</v>
      </c>
    </row>
    <row r="107" spans="1:26" x14ac:dyDescent="0.3">
      <c r="A107" s="97" t="s">
        <v>355</v>
      </c>
      <c r="B107" s="98" t="s">
        <v>420</v>
      </c>
      <c r="C107" s="97">
        <v>50.71</v>
      </c>
      <c r="D107" s="97">
        <v>0.41</v>
      </c>
      <c r="E107" s="97">
        <v>3.95</v>
      </c>
      <c r="F107" s="97">
        <v>2.5299999999999998</v>
      </c>
      <c r="G107" s="97">
        <v>12.48</v>
      </c>
      <c r="H107" s="97">
        <v>0.54</v>
      </c>
      <c r="I107" s="97">
        <v>14.16</v>
      </c>
      <c r="J107" s="97">
        <v>10.74</v>
      </c>
      <c r="K107" s="97">
        <v>0.77</v>
      </c>
      <c r="L107" s="97">
        <v>0.31</v>
      </c>
      <c r="M107" s="99">
        <v>96.59</v>
      </c>
      <c r="N107" s="97">
        <v>23</v>
      </c>
      <c r="O107" s="100">
        <v>7.4610000000000003</v>
      </c>
      <c r="P107" s="100">
        <v>4.4999999999999998E-2</v>
      </c>
      <c r="Q107" s="100">
        <v>0.68500000000000005</v>
      </c>
      <c r="R107" s="100">
        <v>0.28100000000000003</v>
      </c>
      <c r="S107" s="100">
        <v>1.536</v>
      </c>
      <c r="T107" s="100">
        <v>6.8000000000000005E-2</v>
      </c>
      <c r="U107" s="100">
        <v>3.1040000000000001</v>
      </c>
      <c r="V107" s="100">
        <v>1.6930000000000001</v>
      </c>
      <c r="W107" s="100">
        <v>0.22</v>
      </c>
      <c r="X107" s="100">
        <v>5.7000000000000002E-2</v>
      </c>
      <c r="Y107" s="100">
        <v>15.15</v>
      </c>
      <c r="Z107" s="100">
        <f t="shared" si="4"/>
        <v>0.6689655172413792</v>
      </c>
    </row>
    <row r="108" spans="1:26" x14ac:dyDescent="0.3">
      <c r="A108" s="97" t="s">
        <v>355</v>
      </c>
      <c r="B108" s="98" t="s">
        <v>421</v>
      </c>
      <c r="C108" s="97">
        <v>50.8</v>
      </c>
      <c r="D108" s="97">
        <v>0.38</v>
      </c>
      <c r="E108" s="97">
        <v>3.49</v>
      </c>
      <c r="F108" s="97">
        <v>2.5099999999999998</v>
      </c>
      <c r="G108" s="97">
        <v>12.85</v>
      </c>
      <c r="H108" s="97">
        <v>0.47</v>
      </c>
      <c r="I108" s="97">
        <v>14.1</v>
      </c>
      <c r="J108" s="97">
        <v>10.82</v>
      </c>
      <c r="K108" s="97">
        <v>0.72</v>
      </c>
      <c r="L108" s="97">
        <v>0.28999999999999998</v>
      </c>
      <c r="M108" s="99">
        <v>96.44</v>
      </c>
      <c r="N108" s="97">
        <v>23</v>
      </c>
      <c r="O108" s="100">
        <v>7.4989999999999997</v>
      </c>
      <c r="P108" s="100">
        <v>4.2000000000000003E-2</v>
      </c>
      <c r="Q108" s="100">
        <v>0.60699999999999998</v>
      </c>
      <c r="R108" s="100">
        <v>0.27900000000000003</v>
      </c>
      <c r="S108" s="100">
        <v>1.5860000000000001</v>
      </c>
      <c r="T108" s="100">
        <v>5.8999999999999997E-2</v>
      </c>
      <c r="U108" s="100">
        <v>3.1019999999999999</v>
      </c>
      <c r="V108" s="100">
        <v>1.7110000000000001</v>
      </c>
      <c r="W108" s="100">
        <v>0.20699999999999999</v>
      </c>
      <c r="X108" s="100">
        <v>5.5E-2</v>
      </c>
      <c r="Y108" s="100">
        <v>15.147</v>
      </c>
      <c r="Z108" s="100">
        <f t="shared" si="4"/>
        <v>0.66168941979522189</v>
      </c>
    </row>
    <row r="109" spans="1:26" x14ac:dyDescent="0.3">
      <c r="A109" s="97" t="s">
        <v>355</v>
      </c>
      <c r="B109" s="98" t="s">
        <v>422</v>
      </c>
      <c r="C109" s="97">
        <v>49.92</v>
      </c>
      <c r="D109" s="97">
        <v>0.47</v>
      </c>
      <c r="E109" s="97">
        <v>4.55</v>
      </c>
      <c r="F109" s="97">
        <v>3.06</v>
      </c>
      <c r="G109" s="97">
        <v>12.26</v>
      </c>
      <c r="H109" s="97">
        <v>0.43</v>
      </c>
      <c r="I109" s="97">
        <v>13.89</v>
      </c>
      <c r="J109" s="97">
        <v>10.8</v>
      </c>
      <c r="K109" s="97">
        <v>0.87</v>
      </c>
      <c r="L109" s="97">
        <v>0.4</v>
      </c>
      <c r="M109" s="99">
        <v>96.64</v>
      </c>
      <c r="N109" s="97">
        <v>23</v>
      </c>
      <c r="O109" s="100">
        <v>7.359</v>
      </c>
      <c r="P109" s="100">
        <v>5.1999999999999998E-2</v>
      </c>
      <c r="Q109" s="100">
        <v>0.79</v>
      </c>
      <c r="R109" s="100">
        <v>0.33900000000000002</v>
      </c>
      <c r="S109" s="100">
        <v>1.512</v>
      </c>
      <c r="T109" s="100">
        <v>5.3999999999999999E-2</v>
      </c>
      <c r="U109" s="100">
        <v>3.052</v>
      </c>
      <c r="V109" s="100">
        <v>1.706</v>
      </c>
      <c r="W109" s="100">
        <v>0.25</v>
      </c>
      <c r="X109" s="100">
        <v>7.3999999999999996E-2</v>
      </c>
      <c r="Y109" s="100">
        <v>15.186999999999999</v>
      </c>
      <c r="Z109" s="100">
        <f t="shared" si="4"/>
        <v>0.66871165644171782</v>
      </c>
    </row>
    <row r="110" spans="1:26" x14ac:dyDescent="0.3">
      <c r="A110" s="97" t="s">
        <v>355</v>
      </c>
      <c r="B110" s="98" t="s">
        <v>423</v>
      </c>
      <c r="C110" s="97">
        <v>50.48</v>
      </c>
      <c r="D110" s="97">
        <v>0.54</v>
      </c>
      <c r="E110" s="97">
        <v>4.05</v>
      </c>
      <c r="F110" s="97">
        <v>2.6</v>
      </c>
      <c r="G110" s="97">
        <v>12.78</v>
      </c>
      <c r="H110" s="97">
        <v>0.5</v>
      </c>
      <c r="I110" s="97">
        <v>13.99</v>
      </c>
      <c r="J110" s="97">
        <v>10.67</v>
      </c>
      <c r="K110" s="97">
        <v>0.8</v>
      </c>
      <c r="L110" s="97">
        <v>0.37</v>
      </c>
      <c r="M110" s="99">
        <v>96.8</v>
      </c>
      <c r="N110" s="97">
        <v>23</v>
      </c>
      <c r="O110" s="100">
        <v>7.4279999999999999</v>
      </c>
      <c r="P110" s="100">
        <v>0.06</v>
      </c>
      <c r="Q110" s="100">
        <v>0.70299999999999996</v>
      </c>
      <c r="R110" s="100">
        <v>0.28799999999999998</v>
      </c>
      <c r="S110" s="100">
        <v>1.573</v>
      </c>
      <c r="T110" s="100">
        <v>6.3E-2</v>
      </c>
      <c r="U110" s="100">
        <v>3.069</v>
      </c>
      <c r="V110" s="100">
        <v>1.6830000000000001</v>
      </c>
      <c r="W110" s="100">
        <v>0.22800000000000001</v>
      </c>
      <c r="X110" s="100">
        <v>7.0000000000000007E-2</v>
      </c>
      <c r="Y110" s="100">
        <v>15.164999999999999</v>
      </c>
      <c r="Z110" s="100">
        <f t="shared" si="4"/>
        <v>0.66113744075829395</v>
      </c>
    </row>
    <row r="111" spans="1:26" x14ac:dyDescent="0.3">
      <c r="A111" s="97" t="s">
        <v>355</v>
      </c>
      <c r="B111" s="98" t="s">
        <v>424</v>
      </c>
      <c r="C111" s="97">
        <v>53.23</v>
      </c>
      <c r="D111" s="97">
        <v>0.33</v>
      </c>
      <c r="E111" s="97">
        <v>1.24</v>
      </c>
      <c r="F111" s="97">
        <v>0</v>
      </c>
      <c r="G111" s="97">
        <v>17.79</v>
      </c>
      <c r="H111" s="97">
        <v>0.17</v>
      </c>
      <c r="I111" s="97">
        <v>12.44</v>
      </c>
      <c r="J111" s="97">
        <v>11.77</v>
      </c>
      <c r="K111" s="97">
        <v>0.16</v>
      </c>
      <c r="L111" s="97">
        <v>0.09</v>
      </c>
      <c r="M111" s="99">
        <v>97.22</v>
      </c>
      <c r="N111" s="97">
        <v>23</v>
      </c>
      <c r="O111" s="100">
        <v>7.8719999999999999</v>
      </c>
      <c r="P111" s="100">
        <v>3.6999999999999998E-2</v>
      </c>
      <c r="Q111" s="100">
        <v>0.215</v>
      </c>
      <c r="R111" s="100">
        <v>0</v>
      </c>
      <c r="S111" s="100">
        <v>2.2000000000000002</v>
      </c>
      <c r="T111" s="100">
        <v>2.1000000000000001E-2</v>
      </c>
      <c r="U111" s="100">
        <v>2.742</v>
      </c>
      <c r="V111" s="100">
        <v>1.8640000000000001</v>
      </c>
      <c r="W111" s="100">
        <v>4.5999999999999999E-2</v>
      </c>
      <c r="X111" s="100">
        <v>1.7000000000000001E-2</v>
      </c>
      <c r="Y111" s="100">
        <v>15.015000000000001</v>
      </c>
      <c r="Z111" s="100">
        <f t="shared" si="4"/>
        <v>0.55483609874544715</v>
      </c>
    </row>
    <row r="112" spans="1:26" x14ac:dyDescent="0.3">
      <c r="A112" s="97" t="s">
        <v>355</v>
      </c>
      <c r="B112" s="98" t="s">
        <v>425</v>
      </c>
      <c r="C112" s="97">
        <v>50.54</v>
      </c>
      <c r="D112" s="97">
        <v>0.4</v>
      </c>
      <c r="E112" s="97">
        <v>3.82</v>
      </c>
      <c r="F112" s="97">
        <v>2.97</v>
      </c>
      <c r="G112" s="97">
        <v>12.57</v>
      </c>
      <c r="H112" s="97">
        <v>0.42</v>
      </c>
      <c r="I112" s="97">
        <v>14.1</v>
      </c>
      <c r="J112" s="97">
        <v>10.97</v>
      </c>
      <c r="K112" s="97">
        <v>0.79</v>
      </c>
      <c r="L112" s="97">
        <v>0.33</v>
      </c>
      <c r="M112" s="99">
        <v>96.89</v>
      </c>
      <c r="N112" s="97">
        <v>23</v>
      </c>
      <c r="O112" s="100">
        <v>7.4329999999999998</v>
      </c>
      <c r="P112" s="100">
        <v>4.4999999999999998E-2</v>
      </c>
      <c r="Q112" s="100">
        <v>0.66200000000000003</v>
      </c>
      <c r="R112" s="100">
        <v>0.32800000000000001</v>
      </c>
      <c r="S112" s="100">
        <v>1.546</v>
      </c>
      <c r="T112" s="100">
        <v>5.1999999999999998E-2</v>
      </c>
      <c r="U112" s="100">
        <v>3.0910000000000002</v>
      </c>
      <c r="V112" s="100">
        <v>1.728</v>
      </c>
      <c r="W112" s="100">
        <v>0.224</v>
      </c>
      <c r="X112" s="100">
        <v>6.2E-2</v>
      </c>
      <c r="Y112" s="100">
        <v>15.170999999999999</v>
      </c>
      <c r="Z112" s="100">
        <f t="shared" si="4"/>
        <v>0.66659478110847525</v>
      </c>
    </row>
    <row r="113" spans="1:26" x14ac:dyDescent="0.3">
      <c r="A113" s="97" t="s">
        <v>355</v>
      </c>
      <c r="B113" s="98" t="s">
        <v>426</v>
      </c>
      <c r="C113" s="97">
        <v>49.15</v>
      </c>
      <c r="D113" s="97">
        <v>0.54</v>
      </c>
      <c r="E113" s="97">
        <v>5.27</v>
      </c>
      <c r="F113" s="97">
        <v>3.47</v>
      </c>
      <c r="G113" s="97">
        <v>12.87</v>
      </c>
      <c r="H113" s="97">
        <v>0.51</v>
      </c>
      <c r="I113" s="97">
        <v>13.16</v>
      </c>
      <c r="J113" s="97">
        <v>10.26</v>
      </c>
      <c r="K113" s="97">
        <v>1.04</v>
      </c>
      <c r="L113" s="97">
        <v>0.36</v>
      </c>
      <c r="M113" s="99">
        <v>96.63</v>
      </c>
      <c r="N113" s="97">
        <v>23</v>
      </c>
      <c r="O113" s="100">
        <v>7.2750000000000004</v>
      </c>
      <c r="P113" s="100">
        <v>0.06</v>
      </c>
      <c r="Q113" s="100">
        <v>0.91900000000000004</v>
      </c>
      <c r="R113" s="100">
        <v>0.38700000000000001</v>
      </c>
      <c r="S113" s="100">
        <v>1.5940000000000001</v>
      </c>
      <c r="T113" s="100">
        <v>6.4000000000000001E-2</v>
      </c>
      <c r="U113" s="100">
        <v>2.9039999999999999</v>
      </c>
      <c r="V113" s="100">
        <v>1.6279999999999999</v>
      </c>
      <c r="W113" s="100">
        <v>0.29899999999999999</v>
      </c>
      <c r="X113" s="100">
        <v>6.7000000000000004E-2</v>
      </c>
      <c r="Y113" s="100">
        <v>15.196</v>
      </c>
      <c r="Z113" s="100">
        <f t="shared" si="4"/>
        <v>0.64562027567807911</v>
      </c>
    </row>
    <row r="114" spans="1:26" x14ac:dyDescent="0.3">
      <c r="A114" s="97" t="s">
        <v>355</v>
      </c>
      <c r="B114" s="98" t="s">
        <v>427</v>
      </c>
      <c r="C114" s="97">
        <v>49.16</v>
      </c>
      <c r="D114" s="97">
        <v>0.61</v>
      </c>
      <c r="E114" s="97">
        <v>5.4</v>
      </c>
      <c r="F114" s="97">
        <v>3.68</v>
      </c>
      <c r="G114" s="97">
        <v>12.56</v>
      </c>
      <c r="H114" s="97">
        <v>0.48</v>
      </c>
      <c r="I114" s="97">
        <v>13.32</v>
      </c>
      <c r="J114" s="97">
        <v>10.53</v>
      </c>
      <c r="K114" s="97">
        <v>1.05</v>
      </c>
      <c r="L114" s="97">
        <v>0.4</v>
      </c>
      <c r="M114" s="99">
        <v>97.17</v>
      </c>
      <c r="N114" s="97">
        <v>23</v>
      </c>
      <c r="O114" s="100">
        <v>7.2370000000000001</v>
      </c>
      <c r="P114" s="100">
        <v>6.8000000000000005E-2</v>
      </c>
      <c r="Q114" s="100">
        <v>0.93700000000000006</v>
      </c>
      <c r="R114" s="100">
        <v>0.40799999999999997</v>
      </c>
      <c r="S114" s="100">
        <v>1.546</v>
      </c>
      <c r="T114" s="100">
        <v>5.8999999999999997E-2</v>
      </c>
      <c r="U114" s="100">
        <v>2.9220000000000002</v>
      </c>
      <c r="V114" s="100">
        <v>1.661</v>
      </c>
      <c r="W114" s="100">
        <v>0.29799999999999999</v>
      </c>
      <c r="X114" s="100">
        <v>7.4999999999999997E-2</v>
      </c>
      <c r="Y114" s="100">
        <v>15.21</v>
      </c>
      <c r="Z114" s="100">
        <f t="shared" si="4"/>
        <v>0.65398388540734109</v>
      </c>
    </row>
    <row r="115" spans="1:26" x14ac:dyDescent="0.3">
      <c r="A115" s="97" t="s">
        <v>355</v>
      </c>
      <c r="B115" s="98" t="s">
        <v>428</v>
      </c>
      <c r="C115" s="97">
        <v>47.68</v>
      </c>
      <c r="D115" s="97">
        <v>1.21</v>
      </c>
      <c r="E115" s="97">
        <v>6.35</v>
      </c>
      <c r="F115" s="97">
        <v>4.45</v>
      </c>
      <c r="G115" s="97">
        <v>10.69</v>
      </c>
      <c r="H115" s="97">
        <v>0.27</v>
      </c>
      <c r="I115" s="97">
        <v>13.7</v>
      </c>
      <c r="J115" s="97">
        <v>10.36</v>
      </c>
      <c r="K115" s="97">
        <v>1.38</v>
      </c>
      <c r="L115" s="97">
        <v>0.5</v>
      </c>
      <c r="M115" s="99">
        <v>96.58</v>
      </c>
      <c r="N115" s="97">
        <v>23</v>
      </c>
      <c r="O115" s="100">
        <v>7.04</v>
      </c>
      <c r="P115" s="100">
        <v>0.13500000000000001</v>
      </c>
      <c r="Q115" s="100">
        <v>1.1060000000000001</v>
      </c>
      <c r="R115" s="100">
        <v>0.49399999999999999</v>
      </c>
      <c r="S115" s="100">
        <v>1.321</v>
      </c>
      <c r="T115" s="100">
        <v>3.3000000000000002E-2</v>
      </c>
      <c r="U115" s="100">
        <v>3.0139999999999998</v>
      </c>
      <c r="V115" s="100">
        <v>1.639</v>
      </c>
      <c r="W115" s="100">
        <v>0.39400000000000002</v>
      </c>
      <c r="X115" s="100">
        <v>9.4E-2</v>
      </c>
      <c r="Y115" s="100">
        <v>15.269</v>
      </c>
      <c r="Z115" s="100">
        <f t="shared" si="4"/>
        <v>0.69527104959630903</v>
      </c>
    </row>
    <row r="116" spans="1:26" x14ac:dyDescent="0.3">
      <c r="A116" s="97" t="s">
        <v>355</v>
      </c>
      <c r="B116" s="98" t="s">
        <v>429</v>
      </c>
      <c r="C116" s="97">
        <v>46.51</v>
      </c>
      <c r="D116" s="97">
        <v>1.32</v>
      </c>
      <c r="E116" s="97">
        <v>7.25</v>
      </c>
      <c r="F116" s="97">
        <v>4.5999999999999996</v>
      </c>
      <c r="G116" s="97">
        <v>11.65</v>
      </c>
      <c r="H116" s="97">
        <v>0.37</v>
      </c>
      <c r="I116" s="97">
        <v>12.74</v>
      </c>
      <c r="J116" s="97">
        <v>10.25</v>
      </c>
      <c r="K116" s="97">
        <v>1.51</v>
      </c>
      <c r="L116" s="97">
        <v>0.63</v>
      </c>
      <c r="M116" s="99">
        <v>96.83</v>
      </c>
      <c r="N116" s="97">
        <v>23</v>
      </c>
      <c r="O116" s="100">
        <v>6.9059999999999997</v>
      </c>
      <c r="P116" s="100">
        <v>0.14699999999999999</v>
      </c>
      <c r="Q116" s="100">
        <v>1.27</v>
      </c>
      <c r="R116" s="100">
        <v>0.51400000000000001</v>
      </c>
      <c r="S116" s="100">
        <v>1.446</v>
      </c>
      <c r="T116" s="100">
        <v>4.7E-2</v>
      </c>
      <c r="U116" s="100">
        <v>2.819</v>
      </c>
      <c r="V116" s="100">
        <v>1.63</v>
      </c>
      <c r="W116" s="100">
        <v>0.434</v>
      </c>
      <c r="X116" s="100">
        <v>0.11899999999999999</v>
      </c>
      <c r="Y116" s="100">
        <v>15.331</v>
      </c>
      <c r="Z116" s="100">
        <f t="shared" si="4"/>
        <v>0.66096131301289573</v>
      </c>
    </row>
    <row r="117" spans="1:26" x14ac:dyDescent="0.3">
      <c r="A117" s="97" t="s">
        <v>355</v>
      </c>
      <c r="B117" s="98" t="s">
        <v>430</v>
      </c>
      <c r="C117" s="97">
        <v>47.16</v>
      </c>
      <c r="D117" s="97">
        <v>1.37</v>
      </c>
      <c r="E117" s="97">
        <v>6.68</v>
      </c>
      <c r="F117" s="97">
        <v>4.33</v>
      </c>
      <c r="G117" s="97">
        <v>10.91</v>
      </c>
      <c r="H117" s="97">
        <v>0.31</v>
      </c>
      <c r="I117" s="97">
        <v>13.39</v>
      </c>
      <c r="J117" s="97">
        <v>10.42</v>
      </c>
      <c r="K117" s="97">
        <v>1.35</v>
      </c>
      <c r="L117" s="97">
        <v>0.49</v>
      </c>
      <c r="M117" s="99">
        <v>96.4</v>
      </c>
      <c r="N117" s="97">
        <v>23</v>
      </c>
      <c r="O117" s="100">
        <v>6.9889999999999999</v>
      </c>
      <c r="P117" s="100">
        <v>0.152</v>
      </c>
      <c r="Q117" s="100">
        <v>1.167</v>
      </c>
      <c r="R117" s="100">
        <v>0.48299999999999998</v>
      </c>
      <c r="S117" s="100">
        <v>1.3520000000000001</v>
      </c>
      <c r="T117" s="100">
        <v>3.7999999999999999E-2</v>
      </c>
      <c r="U117" s="100">
        <v>2.9580000000000002</v>
      </c>
      <c r="V117" s="100">
        <v>1.655</v>
      </c>
      <c r="W117" s="100">
        <v>0.38700000000000001</v>
      </c>
      <c r="X117" s="100">
        <v>9.2999999999999999E-2</v>
      </c>
      <c r="Y117" s="100">
        <v>15.273999999999999</v>
      </c>
      <c r="Z117" s="100">
        <f t="shared" si="4"/>
        <v>0.68631090487238977</v>
      </c>
    </row>
    <row r="118" spans="1:26" x14ac:dyDescent="0.3">
      <c r="A118" s="97" t="s">
        <v>355</v>
      </c>
      <c r="B118" s="98" t="s">
        <v>431</v>
      </c>
      <c r="C118" s="97">
        <v>47.36</v>
      </c>
      <c r="D118" s="97">
        <v>1.1499999999999999</v>
      </c>
      <c r="E118" s="97">
        <v>6.49</v>
      </c>
      <c r="F118" s="97">
        <v>4.43</v>
      </c>
      <c r="G118" s="97">
        <v>10.18</v>
      </c>
      <c r="H118" s="97">
        <v>0.22</v>
      </c>
      <c r="I118" s="97">
        <v>13.91</v>
      </c>
      <c r="J118" s="97">
        <v>10.4</v>
      </c>
      <c r="K118" s="97">
        <v>1.34</v>
      </c>
      <c r="L118" s="97">
        <v>0.5</v>
      </c>
      <c r="M118" s="99">
        <v>95.97</v>
      </c>
      <c r="N118" s="97">
        <v>23</v>
      </c>
      <c r="O118" s="100">
        <v>7.0229999999999997</v>
      </c>
      <c r="P118" s="100">
        <v>0.128</v>
      </c>
      <c r="Q118" s="100">
        <v>1.1339999999999999</v>
      </c>
      <c r="R118" s="100">
        <v>0.49399999999999999</v>
      </c>
      <c r="S118" s="100">
        <v>1.2629999999999999</v>
      </c>
      <c r="T118" s="100">
        <v>2.7E-2</v>
      </c>
      <c r="U118" s="100">
        <v>3.0739999999999998</v>
      </c>
      <c r="V118" s="100">
        <v>1.6519999999999999</v>
      </c>
      <c r="W118" s="100">
        <v>0.38400000000000001</v>
      </c>
      <c r="X118" s="100">
        <v>9.5000000000000001E-2</v>
      </c>
      <c r="Y118" s="100">
        <v>15.273999999999999</v>
      </c>
      <c r="Z118" s="100">
        <f t="shared" si="4"/>
        <v>0.70878487433709936</v>
      </c>
    </row>
    <row r="119" spans="1:26" x14ac:dyDescent="0.3">
      <c r="A119" s="97" t="s">
        <v>355</v>
      </c>
      <c r="B119" s="98" t="s">
        <v>432</v>
      </c>
      <c r="C119" s="97">
        <v>51.08</v>
      </c>
      <c r="D119" s="97">
        <v>0.4</v>
      </c>
      <c r="E119" s="97">
        <v>3.33</v>
      </c>
      <c r="F119" s="97">
        <v>2.2000000000000002</v>
      </c>
      <c r="G119" s="97">
        <v>12.78</v>
      </c>
      <c r="H119" s="97">
        <v>0.49</v>
      </c>
      <c r="I119" s="97">
        <v>14.49</v>
      </c>
      <c r="J119" s="97">
        <v>10.68</v>
      </c>
      <c r="K119" s="97">
        <v>0.64</v>
      </c>
      <c r="L119" s="97">
        <v>0.32</v>
      </c>
      <c r="M119" s="99">
        <v>96.4</v>
      </c>
      <c r="N119" s="97">
        <v>23</v>
      </c>
      <c r="O119" s="100">
        <v>7.5259999999999998</v>
      </c>
      <c r="P119" s="100">
        <v>4.4999999999999998E-2</v>
      </c>
      <c r="Q119" s="100">
        <v>0.57899999999999996</v>
      </c>
      <c r="R119" s="100">
        <v>0.24399999999999999</v>
      </c>
      <c r="S119" s="100">
        <v>1.5740000000000001</v>
      </c>
      <c r="T119" s="100">
        <v>6.0999999999999999E-2</v>
      </c>
      <c r="U119" s="100">
        <v>3.1819999999999999</v>
      </c>
      <c r="V119" s="100">
        <v>1.6859999999999999</v>
      </c>
      <c r="W119" s="100">
        <v>0.184</v>
      </c>
      <c r="X119" s="100">
        <v>5.8999999999999997E-2</v>
      </c>
      <c r="Y119" s="100">
        <v>15.14</v>
      </c>
      <c r="Z119" s="100">
        <f t="shared" si="4"/>
        <v>0.66904962153069802</v>
      </c>
    </row>
    <row r="120" spans="1:26" x14ac:dyDescent="0.3">
      <c r="A120" s="97" t="s">
        <v>355</v>
      </c>
      <c r="B120" s="98" t="s">
        <v>433</v>
      </c>
      <c r="C120" s="97">
        <v>46.99</v>
      </c>
      <c r="D120" s="97">
        <v>1.24</v>
      </c>
      <c r="E120" s="97">
        <v>6.77</v>
      </c>
      <c r="F120" s="97">
        <v>3.81</v>
      </c>
      <c r="G120" s="97">
        <v>12.75</v>
      </c>
      <c r="H120" s="97">
        <v>0.49</v>
      </c>
      <c r="I120" s="97">
        <v>12.11</v>
      </c>
      <c r="J120" s="97">
        <v>10.37</v>
      </c>
      <c r="K120" s="97">
        <v>1.39</v>
      </c>
      <c r="L120" s="97">
        <v>0.55000000000000004</v>
      </c>
      <c r="M120" s="99">
        <v>96.47</v>
      </c>
      <c r="N120" s="97">
        <v>23</v>
      </c>
      <c r="O120" s="100">
        <v>7.016</v>
      </c>
      <c r="P120" s="100">
        <v>0.14000000000000001</v>
      </c>
      <c r="Q120" s="100">
        <v>1.1919999999999999</v>
      </c>
      <c r="R120" s="100">
        <v>0.42799999999999999</v>
      </c>
      <c r="S120" s="100">
        <v>1.5920000000000001</v>
      </c>
      <c r="T120" s="100">
        <v>6.2E-2</v>
      </c>
      <c r="U120" s="100">
        <v>2.694</v>
      </c>
      <c r="V120" s="100">
        <v>1.6579999999999999</v>
      </c>
      <c r="W120" s="100">
        <v>0.40200000000000002</v>
      </c>
      <c r="X120" s="100">
        <v>0.104</v>
      </c>
      <c r="Y120" s="100">
        <v>15.288</v>
      </c>
      <c r="Z120" s="100">
        <f t="shared" si="4"/>
        <v>0.62855809612692493</v>
      </c>
    </row>
    <row r="121" spans="1:26" x14ac:dyDescent="0.3">
      <c r="A121" s="97" t="s">
        <v>355</v>
      </c>
      <c r="B121" s="98" t="s">
        <v>434</v>
      </c>
      <c r="C121" s="97">
        <v>49.93</v>
      </c>
      <c r="D121" s="97">
        <v>0.45</v>
      </c>
      <c r="E121" s="97">
        <v>4.58</v>
      </c>
      <c r="F121" s="97">
        <v>2.89</v>
      </c>
      <c r="G121" s="97">
        <v>12.52</v>
      </c>
      <c r="H121" s="97">
        <v>0.51</v>
      </c>
      <c r="I121" s="97">
        <v>13.78</v>
      </c>
      <c r="J121" s="97">
        <v>10.44</v>
      </c>
      <c r="K121" s="97">
        <v>0.89</v>
      </c>
      <c r="L121" s="97">
        <v>0.33</v>
      </c>
      <c r="M121" s="99">
        <v>96.32</v>
      </c>
      <c r="N121" s="97">
        <v>23</v>
      </c>
      <c r="O121" s="100">
        <v>7.38</v>
      </c>
      <c r="P121" s="100">
        <v>0.05</v>
      </c>
      <c r="Q121" s="100">
        <v>0.79800000000000004</v>
      </c>
      <c r="R121" s="100">
        <v>0.32200000000000001</v>
      </c>
      <c r="S121" s="100">
        <v>1.548</v>
      </c>
      <c r="T121" s="100">
        <v>6.3E-2</v>
      </c>
      <c r="U121" s="100">
        <v>3.036</v>
      </c>
      <c r="V121" s="100">
        <v>1.653</v>
      </c>
      <c r="W121" s="100">
        <v>0.25600000000000001</v>
      </c>
      <c r="X121" s="100">
        <v>6.2E-2</v>
      </c>
      <c r="Y121" s="100">
        <v>15.167999999999999</v>
      </c>
      <c r="Z121" s="100">
        <f t="shared" si="4"/>
        <v>0.66230366492146608</v>
      </c>
    </row>
    <row r="122" spans="1:26" x14ac:dyDescent="0.3">
      <c r="A122" s="97" t="s">
        <v>355</v>
      </c>
      <c r="B122" s="98" t="s">
        <v>435</v>
      </c>
      <c r="C122" s="97">
        <v>50.92</v>
      </c>
      <c r="D122" s="97">
        <v>0.54</v>
      </c>
      <c r="E122" s="97">
        <v>4.05</v>
      </c>
      <c r="F122" s="97">
        <v>2.64</v>
      </c>
      <c r="G122" s="97">
        <v>12.58</v>
      </c>
      <c r="H122" s="97">
        <v>0.56000000000000005</v>
      </c>
      <c r="I122" s="97">
        <v>14.17</v>
      </c>
      <c r="J122" s="97">
        <v>10.66</v>
      </c>
      <c r="K122" s="97">
        <v>0.86</v>
      </c>
      <c r="L122" s="97">
        <v>0.35</v>
      </c>
      <c r="M122" s="99">
        <v>97.33</v>
      </c>
      <c r="N122" s="97">
        <v>23</v>
      </c>
      <c r="O122" s="100">
        <v>7.4420000000000002</v>
      </c>
      <c r="P122" s="100">
        <v>5.8999999999999997E-2</v>
      </c>
      <c r="Q122" s="100">
        <v>0.69699999999999995</v>
      </c>
      <c r="R122" s="100">
        <v>0.28999999999999998</v>
      </c>
      <c r="S122" s="100">
        <v>1.5369999999999999</v>
      </c>
      <c r="T122" s="100">
        <v>6.9000000000000006E-2</v>
      </c>
      <c r="U122" s="100">
        <v>3.0870000000000002</v>
      </c>
      <c r="V122" s="100">
        <v>1.67</v>
      </c>
      <c r="W122" s="100">
        <v>0.245</v>
      </c>
      <c r="X122" s="100">
        <v>6.4000000000000001E-2</v>
      </c>
      <c r="Y122" s="100">
        <v>15.16</v>
      </c>
      <c r="Z122" s="100">
        <f t="shared" si="4"/>
        <v>0.66760380622837368</v>
      </c>
    </row>
    <row r="123" spans="1:26" x14ac:dyDescent="0.3">
      <c r="A123" s="97" t="s">
        <v>355</v>
      </c>
      <c r="B123" s="98" t="s">
        <v>436</v>
      </c>
      <c r="C123" s="97">
        <v>51.44</v>
      </c>
      <c r="D123" s="97">
        <v>0.43</v>
      </c>
      <c r="E123" s="97">
        <v>3.19</v>
      </c>
      <c r="F123" s="97">
        <v>2.0099999999999998</v>
      </c>
      <c r="G123" s="97">
        <v>12.44</v>
      </c>
      <c r="H123" s="97">
        <v>0.42</v>
      </c>
      <c r="I123" s="97">
        <v>14.65</v>
      </c>
      <c r="J123" s="97">
        <v>10.66</v>
      </c>
      <c r="K123" s="97">
        <v>0.72</v>
      </c>
      <c r="L123" s="97">
        <v>0.28000000000000003</v>
      </c>
      <c r="M123" s="99">
        <v>96.24</v>
      </c>
      <c r="N123" s="97">
        <v>23</v>
      </c>
      <c r="O123" s="100">
        <v>7.569</v>
      </c>
      <c r="P123" s="100">
        <v>4.7E-2</v>
      </c>
      <c r="Q123" s="100">
        <v>0.55300000000000005</v>
      </c>
      <c r="R123" s="100">
        <v>0.222</v>
      </c>
      <c r="S123" s="100">
        <v>1.5309999999999999</v>
      </c>
      <c r="T123" s="100">
        <v>5.2999999999999999E-2</v>
      </c>
      <c r="U123" s="100">
        <v>3.2120000000000002</v>
      </c>
      <c r="V123" s="100">
        <v>1.681</v>
      </c>
      <c r="W123" s="100">
        <v>0.20599999999999999</v>
      </c>
      <c r="X123" s="100">
        <v>5.1999999999999998E-2</v>
      </c>
      <c r="Y123" s="100">
        <v>15.125999999999999</v>
      </c>
      <c r="Z123" s="100">
        <f t="shared" si="4"/>
        <v>0.67720851781572844</v>
      </c>
    </row>
    <row r="124" spans="1:26" x14ac:dyDescent="0.3">
      <c r="A124" s="97" t="s">
        <v>355</v>
      </c>
      <c r="B124" s="98" t="s">
        <v>437</v>
      </c>
      <c r="C124" s="97">
        <v>50.93</v>
      </c>
      <c r="D124" s="97">
        <v>0.42</v>
      </c>
      <c r="E124" s="97">
        <v>3.91</v>
      </c>
      <c r="F124" s="97">
        <v>2.8</v>
      </c>
      <c r="G124" s="97">
        <v>12.58</v>
      </c>
      <c r="H124" s="97">
        <v>0.55000000000000004</v>
      </c>
      <c r="I124" s="97">
        <v>14.31</v>
      </c>
      <c r="J124" s="97">
        <v>10.67</v>
      </c>
      <c r="K124" s="97">
        <v>0.81</v>
      </c>
      <c r="L124" s="97">
        <v>0.32</v>
      </c>
      <c r="M124" s="99">
        <v>97.3</v>
      </c>
      <c r="N124" s="97">
        <v>23</v>
      </c>
      <c r="O124" s="100">
        <v>7.4459999999999997</v>
      </c>
      <c r="P124" s="100">
        <v>4.5999999999999999E-2</v>
      </c>
      <c r="Q124" s="100">
        <v>0.67400000000000004</v>
      </c>
      <c r="R124" s="100">
        <v>0.308</v>
      </c>
      <c r="S124" s="100">
        <v>1.538</v>
      </c>
      <c r="T124" s="100">
        <v>6.8000000000000005E-2</v>
      </c>
      <c r="U124" s="100">
        <v>3.1190000000000002</v>
      </c>
      <c r="V124" s="100">
        <v>1.6719999999999999</v>
      </c>
      <c r="W124" s="100">
        <v>0.23</v>
      </c>
      <c r="X124" s="100">
        <v>5.8999999999999997E-2</v>
      </c>
      <c r="Y124" s="100">
        <v>15.161</v>
      </c>
      <c r="Z124" s="100">
        <f t="shared" si="4"/>
        <v>0.669744470689285</v>
      </c>
    </row>
    <row r="125" spans="1:26" x14ac:dyDescent="0.3">
      <c r="A125" s="97" t="s">
        <v>355</v>
      </c>
      <c r="B125" s="98" t="s">
        <v>438</v>
      </c>
      <c r="C125" s="97">
        <v>45.77</v>
      </c>
      <c r="D125" s="97">
        <v>1.9</v>
      </c>
      <c r="E125" s="97">
        <v>8.3800000000000008</v>
      </c>
      <c r="F125" s="97">
        <v>3.22</v>
      </c>
      <c r="G125" s="97">
        <v>9.3800000000000008</v>
      </c>
      <c r="H125" s="97">
        <v>0.15</v>
      </c>
      <c r="I125" s="97">
        <v>14.13</v>
      </c>
      <c r="J125" s="97">
        <v>10.55</v>
      </c>
      <c r="K125" s="97">
        <v>1.82</v>
      </c>
      <c r="L125" s="97">
        <v>0.7</v>
      </c>
      <c r="M125" s="99">
        <v>95.98</v>
      </c>
      <c r="N125" s="97">
        <v>23</v>
      </c>
      <c r="O125" s="100">
        <v>6.7750000000000004</v>
      </c>
      <c r="P125" s="100">
        <v>0.21099999999999999</v>
      </c>
      <c r="Q125" s="100">
        <v>1.462</v>
      </c>
      <c r="R125" s="100">
        <v>0.35899999999999999</v>
      </c>
      <c r="S125" s="100">
        <v>1.161</v>
      </c>
      <c r="T125" s="100">
        <v>1.7999999999999999E-2</v>
      </c>
      <c r="U125" s="100">
        <v>3.1160000000000001</v>
      </c>
      <c r="V125" s="100">
        <v>1.673</v>
      </c>
      <c r="W125" s="100">
        <v>0.52200000000000002</v>
      </c>
      <c r="X125" s="100">
        <v>0.13100000000000001</v>
      </c>
      <c r="Y125" s="100">
        <v>15.43</v>
      </c>
      <c r="Z125" s="100">
        <f t="shared" si="4"/>
        <v>0.72854804769698389</v>
      </c>
    </row>
    <row r="126" spans="1:26" x14ac:dyDescent="0.3">
      <c r="A126" s="97" t="s">
        <v>355</v>
      </c>
      <c r="B126" s="98" t="s">
        <v>439</v>
      </c>
      <c r="C126" s="97">
        <v>50.62</v>
      </c>
      <c r="D126" s="97">
        <v>0.39</v>
      </c>
      <c r="E126" s="97">
        <v>3.8</v>
      </c>
      <c r="F126" s="97">
        <v>2.63</v>
      </c>
      <c r="G126" s="97">
        <v>12.44</v>
      </c>
      <c r="H126" s="97">
        <v>0.54</v>
      </c>
      <c r="I126" s="97">
        <v>14.4</v>
      </c>
      <c r="J126" s="97">
        <v>10.78</v>
      </c>
      <c r="K126" s="97">
        <v>0.68</v>
      </c>
      <c r="L126" s="97">
        <v>0.34</v>
      </c>
      <c r="M126" s="99">
        <v>96.61</v>
      </c>
      <c r="N126" s="97">
        <v>23</v>
      </c>
      <c r="O126" s="100">
        <v>7.4509999999999996</v>
      </c>
      <c r="P126" s="100">
        <v>4.2999999999999997E-2</v>
      </c>
      <c r="Q126" s="100">
        <v>0.65900000000000003</v>
      </c>
      <c r="R126" s="100">
        <v>0.29099999999999998</v>
      </c>
      <c r="S126" s="100">
        <v>1.5309999999999999</v>
      </c>
      <c r="T126" s="100">
        <v>6.8000000000000005E-2</v>
      </c>
      <c r="U126" s="100">
        <v>3.16</v>
      </c>
      <c r="V126" s="100">
        <v>1.7</v>
      </c>
      <c r="W126" s="100">
        <v>0.19400000000000001</v>
      </c>
      <c r="X126" s="100">
        <v>6.3E-2</v>
      </c>
      <c r="Y126" s="100">
        <v>15.159000000000001</v>
      </c>
      <c r="Z126" s="100">
        <f t="shared" si="4"/>
        <v>0.67363035600085275</v>
      </c>
    </row>
    <row r="127" spans="1:26" x14ac:dyDescent="0.3">
      <c r="A127" s="97" t="s">
        <v>355</v>
      </c>
      <c r="B127" s="98" t="s">
        <v>440</v>
      </c>
      <c r="C127" s="97">
        <v>50.18</v>
      </c>
      <c r="D127" s="97">
        <v>0.5</v>
      </c>
      <c r="E127" s="97">
        <v>3.38</v>
      </c>
      <c r="F127" s="97">
        <v>2.62</v>
      </c>
      <c r="G127" s="97">
        <v>12.83</v>
      </c>
      <c r="H127" s="97">
        <v>0.69</v>
      </c>
      <c r="I127" s="97">
        <v>14.07</v>
      </c>
      <c r="J127" s="97">
        <v>10.1</v>
      </c>
      <c r="K127" s="97">
        <v>0.8</v>
      </c>
      <c r="L127" s="97">
        <v>0.31</v>
      </c>
      <c r="M127" s="99">
        <v>95.46</v>
      </c>
      <c r="N127" s="97">
        <v>23</v>
      </c>
      <c r="O127" s="100">
        <v>7.4889999999999999</v>
      </c>
      <c r="P127" s="100">
        <v>5.6000000000000001E-2</v>
      </c>
      <c r="Q127" s="100">
        <v>0.59399999999999997</v>
      </c>
      <c r="R127" s="100">
        <v>0.29499999999999998</v>
      </c>
      <c r="S127" s="100">
        <v>1.6020000000000001</v>
      </c>
      <c r="T127" s="100">
        <v>8.6999999999999994E-2</v>
      </c>
      <c r="U127" s="100">
        <v>3.129</v>
      </c>
      <c r="V127" s="100">
        <v>1.615</v>
      </c>
      <c r="W127" s="100">
        <v>0.23100000000000001</v>
      </c>
      <c r="X127" s="100">
        <v>5.8000000000000003E-2</v>
      </c>
      <c r="Y127" s="100">
        <v>15.154999999999999</v>
      </c>
      <c r="Z127" s="100">
        <f t="shared" si="4"/>
        <v>0.66138237159162971</v>
      </c>
    </row>
    <row r="128" spans="1:26" x14ac:dyDescent="0.3">
      <c r="A128" s="97" t="s">
        <v>355</v>
      </c>
      <c r="B128" s="98" t="s">
        <v>441</v>
      </c>
      <c r="C128" s="97">
        <v>50.77</v>
      </c>
      <c r="D128" s="97">
        <v>0.38</v>
      </c>
      <c r="E128" s="97">
        <v>3.51</v>
      </c>
      <c r="F128" s="97">
        <v>2.4</v>
      </c>
      <c r="G128" s="97">
        <v>11.52</v>
      </c>
      <c r="H128" s="97">
        <v>0.54</v>
      </c>
      <c r="I128" s="97">
        <v>14.73</v>
      </c>
      <c r="J128" s="97">
        <v>10.93</v>
      </c>
      <c r="K128" s="97">
        <v>0.69</v>
      </c>
      <c r="L128" s="97">
        <v>0.28000000000000003</v>
      </c>
      <c r="M128" s="99">
        <v>95.74</v>
      </c>
      <c r="N128" s="97">
        <v>23</v>
      </c>
      <c r="O128" s="100">
        <v>7.5030000000000001</v>
      </c>
      <c r="P128" s="100">
        <v>4.2000000000000003E-2</v>
      </c>
      <c r="Q128" s="100">
        <v>0.61099999999999999</v>
      </c>
      <c r="R128" s="100">
        <v>0.26700000000000002</v>
      </c>
      <c r="S128" s="100">
        <v>1.4239999999999999</v>
      </c>
      <c r="T128" s="100">
        <v>6.8000000000000005E-2</v>
      </c>
      <c r="U128" s="100">
        <v>3.2450000000000001</v>
      </c>
      <c r="V128" s="100">
        <v>1.73</v>
      </c>
      <c r="W128" s="100">
        <v>0.19700000000000001</v>
      </c>
      <c r="X128" s="100">
        <v>5.2999999999999999E-2</v>
      </c>
      <c r="Y128" s="100">
        <v>15.141</v>
      </c>
      <c r="Z128" s="100">
        <f t="shared" si="4"/>
        <v>0.69500963803812377</v>
      </c>
    </row>
    <row r="129" spans="1:26" x14ac:dyDescent="0.3">
      <c r="A129" s="97" t="s">
        <v>355</v>
      </c>
      <c r="B129" s="98" t="s">
        <v>442</v>
      </c>
      <c r="C129" s="97">
        <v>46.76</v>
      </c>
      <c r="D129" s="97">
        <v>1.8</v>
      </c>
      <c r="E129" s="97">
        <v>7.91</v>
      </c>
      <c r="F129" s="97">
        <v>3.65</v>
      </c>
      <c r="G129" s="97">
        <v>8.94</v>
      </c>
      <c r="H129" s="97">
        <v>0.16</v>
      </c>
      <c r="I129" s="97">
        <v>14.39</v>
      </c>
      <c r="J129" s="97">
        <v>10.3</v>
      </c>
      <c r="K129" s="97">
        <v>1.72</v>
      </c>
      <c r="L129" s="97">
        <v>0.62</v>
      </c>
      <c r="M129" s="99">
        <v>96.25</v>
      </c>
      <c r="N129" s="97">
        <v>23</v>
      </c>
      <c r="O129" s="100">
        <v>6.8719999999999999</v>
      </c>
      <c r="P129" s="100">
        <v>0.19800000000000001</v>
      </c>
      <c r="Q129" s="100">
        <v>1.371</v>
      </c>
      <c r="R129" s="100">
        <v>0.40400000000000003</v>
      </c>
      <c r="S129" s="100">
        <v>1.099</v>
      </c>
      <c r="T129" s="100">
        <v>0.02</v>
      </c>
      <c r="U129" s="100">
        <v>3.1520000000000001</v>
      </c>
      <c r="V129" s="100">
        <v>1.6220000000000001</v>
      </c>
      <c r="W129" s="100">
        <v>0.49099999999999999</v>
      </c>
      <c r="X129" s="100">
        <v>0.11700000000000001</v>
      </c>
      <c r="Y129" s="100">
        <v>15.346</v>
      </c>
      <c r="Z129" s="100">
        <f t="shared" si="4"/>
        <v>0.74147259468360383</v>
      </c>
    </row>
    <row r="130" spans="1:26" x14ac:dyDescent="0.3">
      <c r="A130" s="97" t="s">
        <v>355</v>
      </c>
      <c r="B130" s="98" t="s">
        <v>443</v>
      </c>
      <c r="C130" s="97">
        <v>50.77</v>
      </c>
      <c r="D130" s="97">
        <v>0.32</v>
      </c>
      <c r="E130" s="97">
        <v>3.83</v>
      </c>
      <c r="F130" s="97">
        <v>2.58</v>
      </c>
      <c r="G130" s="97">
        <v>11.73</v>
      </c>
      <c r="H130" s="97">
        <v>0.47</v>
      </c>
      <c r="I130" s="97">
        <v>14.72</v>
      </c>
      <c r="J130" s="97">
        <v>10.37</v>
      </c>
      <c r="K130" s="97">
        <v>0.83</v>
      </c>
      <c r="L130" s="97">
        <v>0.26</v>
      </c>
      <c r="M130" s="99">
        <v>95.88</v>
      </c>
      <c r="N130" s="97">
        <v>23</v>
      </c>
      <c r="O130" s="100">
        <v>7.4880000000000004</v>
      </c>
      <c r="P130" s="100">
        <v>3.5999999999999997E-2</v>
      </c>
      <c r="Q130" s="100">
        <v>0.66600000000000004</v>
      </c>
      <c r="R130" s="100">
        <v>0.28599999999999998</v>
      </c>
      <c r="S130" s="100">
        <v>1.4470000000000001</v>
      </c>
      <c r="T130" s="100">
        <v>5.8999999999999997E-2</v>
      </c>
      <c r="U130" s="100">
        <v>3.2360000000000002</v>
      </c>
      <c r="V130" s="100">
        <v>1.639</v>
      </c>
      <c r="W130" s="100">
        <v>0.23699999999999999</v>
      </c>
      <c r="X130" s="100">
        <v>4.9000000000000002E-2</v>
      </c>
      <c r="Y130" s="100">
        <v>15.143000000000001</v>
      </c>
      <c r="Z130" s="100">
        <f t="shared" si="4"/>
        <v>0.69101003630151614</v>
      </c>
    </row>
    <row r="131" spans="1:26" x14ac:dyDescent="0.3">
      <c r="A131" s="97" t="s">
        <v>355</v>
      </c>
      <c r="B131" s="98" t="s">
        <v>444</v>
      </c>
      <c r="C131" s="97">
        <v>50.85</v>
      </c>
      <c r="D131" s="97">
        <v>0.37</v>
      </c>
      <c r="E131" s="97">
        <v>3.6</v>
      </c>
      <c r="F131" s="97">
        <v>2.75</v>
      </c>
      <c r="G131" s="97">
        <v>12.9</v>
      </c>
      <c r="H131" s="97">
        <v>0.64</v>
      </c>
      <c r="I131" s="97">
        <v>14.42</v>
      </c>
      <c r="J131" s="97">
        <v>10.16</v>
      </c>
      <c r="K131" s="97">
        <v>0.78</v>
      </c>
      <c r="L131" s="97">
        <v>0.26</v>
      </c>
      <c r="M131" s="99">
        <v>96.71</v>
      </c>
      <c r="N131" s="97">
        <v>23</v>
      </c>
      <c r="O131" s="100">
        <v>7.4809999999999999</v>
      </c>
      <c r="P131" s="100">
        <v>0.04</v>
      </c>
      <c r="Q131" s="100">
        <v>0.624</v>
      </c>
      <c r="R131" s="100">
        <v>0.30399999999999999</v>
      </c>
      <c r="S131" s="100">
        <v>1.587</v>
      </c>
      <c r="T131" s="100">
        <v>0.08</v>
      </c>
      <c r="U131" s="100">
        <v>3.161</v>
      </c>
      <c r="V131" s="100">
        <v>1.6020000000000001</v>
      </c>
      <c r="W131" s="100">
        <v>0.221</v>
      </c>
      <c r="X131" s="100">
        <v>4.9000000000000002E-2</v>
      </c>
      <c r="Y131" s="100">
        <v>15.15</v>
      </c>
      <c r="Z131" s="100">
        <f t="shared" si="4"/>
        <v>0.66575400168491994</v>
      </c>
    </row>
    <row r="132" spans="1:26" x14ac:dyDescent="0.3">
      <c r="A132" s="97" t="s">
        <v>355</v>
      </c>
      <c r="B132" s="98" t="s">
        <v>445</v>
      </c>
      <c r="C132" s="97">
        <v>51.1</v>
      </c>
      <c r="D132" s="97">
        <v>0.43</v>
      </c>
      <c r="E132" s="97">
        <v>3.21</v>
      </c>
      <c r="F132" s="97">
        <v>1.92</v>
      </c>
      <c r="G132" s="97">
        <v>13.38</v>
      </c>
      <c r="H132" s="97">
        <v>0.66</v>
      </c>
      <c r="I132" s="97">
        <v>14.23</v>
      </c>
      <c r="J132" s="97">
        <v>10.11</v>
      </c>
      <c r="K132" s="97">
        <v>0.69</v>
      </c>
      <c r="L132" s="97">
        <v>0.28000000000000003</v>
      </c>
      <c r="M132" s="99">
        <v>96</v>
      </c>
      <c r="N132" s="97">
        <v>23</v>
      </c>
      <c r="O132" s="100">
        <v>7.5670000000000002</v>
      </c>
      <c r="P132" s="100">
        <v>4.8000000000000001E-2</v>
      </c>
      <c r="Q132" s="100">
        <v>0.56100000000000005</v>
      </c>
      <c r="R132" s="100">
        <v>0.214</v>
      </c>
      <c r="S132" s="100">
        <v>1.657</v>
      </c>
      <c r="T132" s="100">
        <v>8.2000000000000003E-2</v>
      </c>
      <c r="U132" s="100">
        <v>3.14</v>
      </c>
      <c r="V132" s="100">
        <v>1.6040000000000001</v>
      </c>
      <c r="W132" s="100">
        <v>0.19700000000000001</v>
      </c>
      <c r="X132" s="100">
        <v>5.1999999999999998E-2</v>
      </c>
      <c r="Y132" s="100">
        <v>15.122</v>
      </c>
      <c r="Z132" s="100">
        <f t="shared" si="4"/>
        <v>0.65457577652699594</v>
      </c>
    </row>
    <row r="133" spans="1:26" x14ac:dyDescent="0.3">
      <c r="A133" s="97" t="s">
        <v>355</v>
      </c>
      <c r="B133" s="98" t="s">
        <v>446</v>
      </c>
      <c r="C133" s="97">
        <v>51.13</v>
      </c>
      <c r="D133" s="97">
        <v>0.37</v>
      </c>
      <c r="E133" s="97">
        <v>3.22</v>
      </c>
      <c r="F133" s="97">
        <v>1.93</v>
      </c>
      <c r="G133" s="97">
        <v>12.44</v>
      </c>
      <c r="H133" s="97">
        <v>0.66</v>
      </c>
      <c r="I133" s="97">
        <v>14.59</v>
      </c>
      <c r="J133" s="97">
        <v>10.47</v>
      </c>
      <c r="K133" s="97">
        <v>0.64</v>
      </c>
      <c r="L133" s="97">
        <v>0.26</v>
      </c>
      <c r="M133" s="99">
        <v>95.71</v>
      </c>
      <c r="N133" s="97">
        <v>23</v>
      </c>
      <c r="O133" s="100">
        <v>7.5670000000000002</v>
      </c>
      <c r="P133" s="100">
        <v>4.1000000000000002E-2</v>
      </c>
      <c r="Q133" s="100">
        <v>0.56200000000000006</v>
      </c>
      <c r="R133" s="100">
        <v>0.214</v>
      </c>
      <c r="S133" s="100">
        <v>1.54</v>
      </c>
      <c r="T133" s="100">
        <v>8.3000000000000004E-2</v>
      </c>
      <c r="U133" s="100">
        <v>3.218</v>
      </c>
      <c r="V133" s="100">
        <v>1.661</v>
      </c>
      <c r="W133" s="100">
        <v>0.184</v>
      </c>
      <c r="X133" s="100">
        <v>4.9000000000000002E-2</v>
      </c>
      <c r="Y133" s="100">
        <v>15.12</v>
      </c>
      <c r="Z133" s="100">
        <f t="shared" si="4"/>
        <v>0.67633459436738119</v>
      </c>
    </row>
    <row r="134" spans="1:26" x14ac:dyDescent="0.3">
      <c r="A134" s="97" t="s">
        <v>355</v>
      </c>
      <c r="B134" s="98" t="s">
        <v>447</v>
      </c>
      <c r="C134" s="97">
        <v>49.44</v>
      </c>
      <c r="D134" s="97">
        <v>0.49</v>
      </c>
      <c r="E134" s="97">
        <v>4.9800000000000004</v>
      </c>
      <c r="F134" s="97">
        <v>3.98</v>
      </c>
      <c r="G134" s="97">
        <v>10.97</v>
      </c>
      <c r="H134" s="97">
        <v>0.49</v>
      </c>
      <c r="I134" s="97">
        <v>14.31</v>
      </c>
      <c r="J134" s="97">
        <v>10.28</v>
      </c>
      <c r="K134" s="97">
        <v>1.1499999999999999</v>
      </c>
      <c r="L134" s="97">
        <v>0.28999999999999998</v>
      </c>
      <c r="M134" s="99">
        <v>96.37</v>
      </c>
      <c r="N134" s="97">
        <v>23</v>
      </c>
      <c r="O134" s="100">
        <v>7.2830000000000004</v>
      </c>
      <c r="P134" s="100">
        <v>5.3999999999999999E-2</v>
      </c>
      <c r="Q134" s="100">
        <v>0.86499999999999999</v>
      </c>
      <c r="R134" s="100">
        <v>0.441</v>
      </c>
      <c r="S134" s="100">
        <v>1.351</v>
      </c>
      <c r="T134" s="100">
        <v>6.2E-2</v>
      </c>
      <c r="U134" s="100">
        <v>3.141</v>
      </c>
      <c r="V134" s="100">
        <v>1.6220000000000001</v>
      </c>
      <c r="W134" s="100">
        <v>0.32800000000000001</v>
      </c>
      <c r="X134" s="100">
        <v>5.5E-2</v>
      </c>
      <c r="Y134" s="100">
        <v>15.202</v>
      </c>
      <c r="Z134" s="100">
        <f t="shared" si="4"/>
        <v>0.69924309884238645</v>
      </c>
    </row>
    <row r="135" spans="1:26" x14ac:dyDescent="0.3">
      <c r="A135" s="97" t="s">
        <v>355</v>
      </c>
      <c r="B135" s="98" t="s">
        <v>448</v>
      </c>
      <c r="C135" s="97">
        <v>50.48</v>
      </c>
      <c r="D135" s="97">
        <v>0.38</v>
      </c>
      <c r="E135" s="97">
        <v>4.21</v>
      </c>
      <c r="F135" s="97">
        <v>2.92</v>
      </c>
      <c r="G135" s="97">
        <v>11.4</v>
      </c>
      <c r="H135" s="97">
        <v>0.41</v>
      </c>
      <c r="I135" s="97">
        <v>14.74</v>
      </c>
      <c r="J135" s="97">
        <v>10.71</v>
      </c>
      <c r="K135" s="97">
        <v>0.82</v>
      </c>
      <c r="L135" s="97">
        <v>0.28999999999999998</v>
      </c>
      <c r="M135" s="99">
        <v>96.36</v>
      </c>
      <c r="N135" s="97">
        <v>23</v>
      </c>
      <c r="O135" s="100">
        <v>7.415</v>
      </c>
      <c r="P135" s="100">
        <v>4.2000000000000003E-2</v>
      </c>
      <c r="Q135" s="100">
        <v>0.72899999999999998</v>
      </c>
      <c r="R135" s="100">
        <v>0.32300000000000001</v>
      </c>
      <c r="S135" s="100">
        <v>1.401</v>
      </c>
      <c r="T135" s="100">
        <v>5.0999999999999997E-2</v>
      </c>
      <c r="U135" s="100">
        <v>3.2269999999999999</v>
      </c>
      <c r="V135" s="100">
        <v>1.6859999999999999</v>
      </c>
      <c r="W135" s="100">
        <v>0.23300000000000001</v>
      </c>
      <c r="X135" s="100">
        <v>5.3999999999999999E-2</v>
      </c>
      <c r="Y135" s="100">
        <v>15.161</v>
      </c>
      <c r="Z135" s="100">
        <f t="shared" si="4"/>
        <v>0.69727744165946404</v>
      </c>
    </row>
    <row r="136" spans="1:26" x14ac:dyDescent="0.3">
      <c r="A136" s="97" t="s">
        <v>355</v>
      </c>
      <c r="B136" s="98" t="s">
        <v>449</v>
      </c>
      <c r="C136" s="97">
        <v>56.32</v>
      </c>
      <c r="D136" s="97">
        <v>0</v>
      </c>
      <c r="E136" s="97">
        <v>26.17</v>
      </c>
      <c r="F136" s="97">
        <v>0</v>
      </c>
      <c r="G136" s="97">
        <v>0.16</v>
      </c>
      <c r="H136" s="97">
        <v>0</v>
      </c>
      <c r="I136" s="97">
        <v>0</v>
      </c>
      <c r="J136" s="97">
        <v>8.4700000000000006</v>
      </c>
      <c r="K136" s="97">
        <v>6.29</v>
      </c>
      <c r="L136" s="97">
        <v>0.25</v>
      </c>
      <c r="M136" s="99">
        <v>97.66</v>
      </c>
      <c r="N136" s="97">
        <v>23</v>
      </c>
      <c r="O136" s="100">
        <v>7.4279999999999999</v>
      </c>
      <c r="P136" s="100">
        <v>0</v>
      </c>
      <c r="Q136" s="100">
        <v>4.069</v>
      </c>
      <c r="R136" s="100">
        <v>0</v>
      </c>
      <c r="S136" s="100">
        <v>1.7999999999999999E-2</v>
      </c>
      <c r="T136" s="100">
        <v>0</v>
      </c>
      <c r="U136" s="100">
        <v>0</v>
      </c>
      <c r="V136" s="100">
        <v>1.196</v>
      </c>
      <c r="W136" s="100">
        <v>1.609</v>
      </c>
      <c r="X136" s="100">
        <v>4.2000000000000003E-2</v>
      </c>
      <c r="Y136" s="100">
        <v>14.363</v>
      </c>
      <c r="Z136" s="100">
        <f t="shared" si="4"/>
        <v>0</v>
      </c>
    </row>
    <row r="137" spans="1:26" x14ac:dyDescent="0.3">
      <c r="A137" s="97" t="s">
        <v>355</v>
      </c>
      <c r="B137" s="98" t="s">
        <v>450</v>
      </c>
      <c r="C137" s="97">
        <v>45.4</v>
      </c>
      <c r="D137" s="97">
        <v>1.78</v>
      </c>
      <c r="E137" s="97">
        <v>8.56</v>
      </c>
      <c r="F137" s="97">
        <v>3.06</v>
      </c>
      <c r="G137" s="97">
        <v>10.19</v>
      </c>
      <c r="H137" s="97">
        <v>0.21</v>
      </c>
      <c r="I137" s="97">
        <v>13.53</v>
      </c>
      <c r="J137" s="97">
        <v>10.64</v>
      </c>
      <c r="K137" s="97">
        <v>1.81</v>
      </c>
      <c r="L137" s="97">
        <v>0.66</v>
      </c>
      <c r="M137" s="99">
        <v>95.83</v>
      </c>
      <c r="N137" s="97">
        <v>23</v>
      </c>
      <c r="O137" s="100">
        <v>6.7590000000000003</v>
      </c>
      <c r="P137" s="100">
        <v>0.2</v>
      </c>
      <c r="Q137" s="100">
        <v>1.502</v>
      </c>
      <c r="R137" s="100">
        <v>0.34200000000000003</v>
      </c>
      <c r="S137" s="100">
        <v>1.2689999999999999</v>
      </c>
      <c r="T137" s="100">
        <v>2.5999999999999999E-2</v>
      </c>
      <c r="U137" s="100">
        <v>3.0009999999999999</v>
      </c>
      <c r="V137" s="100">
        <v>1.6970000000000001</v>
      </c>
      <c r="W137" s="100">
        <v>0.52200000000000002</v>
      </c>
      <c r="X137" s="100">
        <v>0.125</v>
      </c>
      <c r="Y137" s="100">
        <v>15.443</v>
      </c>
      <c r="Z137" s="100">
        <f t="shared" si="4"/>
        <v>0.70281030444964876</v>
      </c>
    </row>
    <row r="138" spans="1:26" x14ac:dyDescent="0.3">
      <c r="A138" s="97" t="s">
        <v>355</v>
      </c>
      <c r="B138" s="98" t="s">
        <v>451</v>
      </c>
      <c r="C138" s="97">
        <v>46.65</v>
      </c>
      <c r="D138" s="97">
        <v>1.72</v>
      </c>
      <c r="E138" s="97">
        <v>7.78</v>
      </c>
      <c r="F138" s="97">
        <v>2.68</v>
      </c>
      <c r="G138" s="97">
        <v>10.01</v>
      </c>
      <c r="H138" s="97">
        <v>0.17</v>
      </c>
      <c r="I138" s="97">
        <v>14.2</v>
      </c>
      <c r="J138" s="97">
        <v>11.05</v>
      </c>
      <c r="K138" s="97">
        <v>1.58</v>
      </c>
      <c r="L138" s="97">
        <v>0.61</v>
      </c>
      <c r="M138" s="99">
        <v>96.44</v>
      </c>
      <c r="N138" s="97">
        <v>23</v>
      </c>
      <c r="O138" s="100">
        <v>6.8730000000000002</v>
      </c>
      <c r="P138" s="100">
        <v>0.19</v>
      </c>
      <c r="Q138" s="100">
        <v>1.351</v>
      </c>
      <c r="R138" s="100">
        <v>0.29699999999999999</v>
      </c>
      <c r="S138" s="100">
        <v>1.234</v>
      </c>
      <c r="T138" s="100">
        <v>2.1000000000000001E-2</v>
      </c>
      <c r="U138" s="100">
        <v>3.1190000000000002</v>
      </c>
      <c r="V138" s="100">
        <v>1.7450000000000001</v>
      </c>
      <c r="W138" s="100">
        <v>0.45200000000000001</v>
      </c>
      <c r="X138" s="100">
        <v>0.114</v>
      </c>
      <c r="Y138" s="100">
        <v>15.396000000000001</v>
      </c>
      <c r="Z138" s="100">
        <f t="shared" si="4"/>
        <v>0.71651734436021142</v>
      </c>
    </row>
    <row r="139" spans="1:26" x14ac:dyDescent="0.3">
      <c r="A139" s="97" t="s">
        <v>355</v>
      </c>
      <c r="B139" s="98" t="s">
        <v>452</v>
      </c>
      <c r="C139" s="97">
        <v>46.61</v>
      </c>
      <c r="D139" s="97">
        <v>1.78</v>
      </c>
      <c r="E139" s="97">
        <v>7.85</v>
      </c>
      <c r="F139" s="97">
        <v>3.28</v>
      </c>
      <c r="G139" s="97">
        <v>10.029999999999999</v>
      </c>
      <c r="H139" s="97">
        <v>0.18</v>
      </c>
      <c r="I139" s="97">
        <v>13.93</v>
      </c>
      <c r="J139" s="97">
        <v>10.66</v>
      </c>
      <c r="K139" s="97">
        <v>1.62</v>
      </c>
      <c r="L139" s="97">
        <v>0.59</v>
      </c>
      <c r="M139" s="99">
        <v>96.52</v>
      </c>
      <c r="N139" s="97">
        <v>23</v>
      </c>
      <c r="O139" s="100">
        <v>6.8659999999999997</v>
      </c>
      <c r="P139" s="100">
        <v>0.19700000000000001</v>
      </c>
      <c r="Q139" s="100">
        <v>1.3620000000000001</v>
      </c>
      <c r="R139" s="100">
        <v>0.36399999999999999</v>
      </c>
      <c r="S139" s="100">
        <v>1.2350000000000001</v>
      </c>
      <c r="T139" s="100">
        <v>2.3E-2</v>
      </c>
      <c r="U139" s="100">
        <v>3.0569999999999999</v>
      </c>
      <c r="V139" s="100">
        <v>1.6819999999999999</v>
      </c>
      <c r="W139" s="100">
        <v>0.46400000000000002</v>
      </c>
      <c r="X139" s="100">
        <v>0.111</v>
      </c>
      <c r="Y139" s="100">
        <v>15.361000000000001</v>
      </c>
      <c r="Z139" s="100">
        <f t="shared" si="4"/>
        <v>0.71225535880708302</v>
      </c>
    </row>
    <row r="140" spans="1:26" x14ac:dyDescent="0.3">
      <c r="A140" s="97" t="s">
        <v>355</v>
      </c>
      <c r="B140" s="98" t="s">
        <v>453</v>
      </c>
      <c r="C140" s="97">
        <v>46.55</v>
      </c>
      <c r="D140" s="97">
        <v>1.69</v>
      </c>
      <c r="E140" s="97">
        <v>8.1300000000000008</v>
      </c>
      <c r="F140" s="97">
        <v>3.58</v>
      </c>
      <c r="G140" s="97">
        <v>9.19</v>
      </c>
      <c r="H140" s="97">
        <v>0.15</v>
      </c>
      <c r="I140" s="97">
        <v>14.33</v>
      </c>
      <c r="J140" s="97">
        <v>10.61</v>
      </c>
      <c r="K140" s="97">
        <v>1.63</v>
      </c>
      <c r="L140" s="97">
        <v>0.6</v>
      </c>
      <c r="M140" s="99">
        <v>96.46</v>
      </c>
      <c r="N140" s="97">
        <v>23</v>
      </c>
      <c r="O140" s="100">
        <v>6.8390000000000004</v>
      </c>
      <c r="P140" s="100">
        <v>0.187</v>
      </c>
      <c r="Q140" s="100">
        <v>1.407</v>
      </c>
      <c r="R140" s="100">
        <v>0.39600000000000002</v>
      </c>
      <c r="S140" s="100">
        <v>1.129</v>
      </c>
      <c r="T140" s="100">
        <v>1.9E-2</v>
      </c>
      <c r="U140" s="100">
        <v>3.137</v>
      </c>
      <c r="V140" s="100">
        <v>1.67</v>
      </c>
      <c r="W140" s="100">
        <v>0.46400000000000002</v>
      </c>
      <c r="X140" s="100">
        <v>0.112</v>
      </c>
      <c r="Y140" s="100">
        <v>15.361000000000001</v>
      </c>
      <c r="Z140" s="100">
        <f t="shared" si="4"/>
        <v>0.73534927332395683</v>
      </c>
    </row>
    <row r="141" spans="1:26" x14ac:dyDescent="0.3">
      <c r="A141" s="97" t="s">
        <v>355</v>
      </c>
      <c r="B141" s="98" t="s">
        <v>454</v>
      </c>
      <c r="C141" s="97">
        <v>46.08</v>
      </c>
      <c r="D141" s="97">
        <v>1.9</v>
      </c>
      <c r="E141" s="97">
        <v>8.32</v>
      </c>
      <c r="F141" s="97">
        <v>3.28</v>
      </c>
      <c r="G141" s="97">
        <v>9.5</v>
      </c>
      <c r="H141" s="97">
        <v>0.23</v>
      </c>
      <c r="I141" s="97">
        <v>14.03</v>
      </c>
      <c r="J141" s="97">
        <v>10.7</v>
      </c>
      <c r="K141" s="97">
        <v>1.61</v>
      </c>
      <c r="L141" s="97">
        <v>0.65</v>
      </c>
      <c r="M141" s="99">
        <v>96.28</v>
      </c>
      <c r="N141" s="97">
        <v>23</v>
      </c>
      <c r="O141" s="100">
        <v>6.798</v>
      </c>
      <c r="P141" s="100">
        <v>0.21</v>
      </c>
      <c r="Q141" s="100">
        <v>1.4470000000000001</v>
      </c>
      <c r="R141" s="100">
        <v>0.36399999999999999</v>
      </c>
      <c r="S141" s="100">
        <v>1.1719999999999999</v>
      </c>
      <c r="T141" s="100">
        <v>2.9000000000000001E-2</v>
      </c>
      <c r="U141" s="100">
        <v>3.0840000000000001</v>
      </c>
      <c r="V141" s="100">
        <v>1.6910000000000001</v>
      </c>
      <c r="W141" s="100">
        <v>0.45900000000000002</v>
      </c>
      <c r="X141" s="100">
        <v>0.123</v>
      </c>
      <c r="Y141" s="100">
        <v>15.377000000000001</v>
      </c>
      <c r="Z141" s="100">
        <f t="shared" si="4"/>
        <v>0.72462406015037595</v>
      </c>
    </row>
    <row r="142" spans="1:26" x14ac:dyDescent="0.3">
      <c r="A142" s="97" t="s">
        <v>355</v>
      </c>
      <c r="B142" s="98" t="s">
        <v>455</v>
      </c>
      <c r="C142" s="97">
        <v>45.74</v>
      </c>
      <c r="D142" s="97">
        <v>1.7</v>
      </c>
      <c r="E142" s="97">
        <v>8.59</v>
      </c>
      <c r="F142" s="97">
        <v>3.16</v>
      </c>
      <c r="G142" s="97">
        <v>10.53</v>
      </c>
      <c r="H142" s="97">
        <v>0.32</v>
      </c>
      <c r="I142" s="97">
        <v>13.08</v>
      </c>
      <c r="J142" s="97">
        <v>10.65</v>
      </c>
      <c r="K142" s="97">
        <v>1.49</v>
      </c>
      <c r="L142" s="97">
        <v>0.68</v>
      </c>
      <c r="M142" s="99">
        <v>95.93</v>
      </c>
      <c r="N142" s="97">
        <v>23</v>
      </c>
      <c r="O142" s="100">
        <v>6.8029999999999999</v>
      </c>
      <c r="P142" s="100">
        <v>0.19</v>
      </c>
      <c r="Q142" s="100">
        <v>1.506</v>
      </c>
      <c r="R142" s="100">
        <v>0.35299999999999998</v>
      </c>
      <c r="S142" s="100">
        <v>1.3089999999999999</v>
      </c>
      <c r="T142" s="100">
        <v>4.1000000000000002E-2</v>
      </c>
      <c r="U142" s="100">
        <v>2.9</v>
      </c>
      <c r="V142" s="100">
        <v>1.698</v>
      </c>
      <c r="W142" s="100">
        <v>0.42899999999999999</v>
      </c>
      <c r="X142" s="100">
        <v>0.128</v>
      </c>
      <c r="Y142" s="100">
        <v>15.356</v>
      </c>
      <c r="Z142" s="100">
        <f t="shared" si="4"/>
        <v>0.68899976241387506</v>
      </c>
    </row>
    <row r="144" spans="1:26" s="96" customFormat="1" x14ac:dyDescent="0.3">
      <c r="B144" s="101" t="s">
        <v>456</v>
      </c>
      <c r="C144" s="101" t="s">
        <v>283</v>
      </c>
      <c r="D144" s="101" t="s">
        <v>292</v>
      </c>
      <c r="E144" s="101" t="s">
        <v>285</v>
      </c>
      <c r="F144" s="101" t="s">
        <v>290</v>
      </c>
      <c r="G144" s="101" t="s">
        <v>293</v>
      </c>
      <c r="H144" s="101" t="s">
        <v>289</v>
      </c>
      <c r="I144" s="101" t="s">
        <v>291</v>
      </c>
      <c r="J144" s="101" t="s">
        <v>288</v>
      </c>
      <c r="K144" s="101" t="s">
        <v>284</v>
      </c>
      <c r="L144" s="101" t="s">
        <v>294</v>
      </c>
      <c r="M144" s="89" t="s">
        <v>295</v>
      </c>
      <c r="N144" s="101" t="s">
        <v>296</v>
      </c>
      <c r="O144" s="101" t="s">
        <v>297</v>
      </c>
      <c r="P144" s="101" t="s">
        <v>298</v>
      </c>
      <c r="Q144" s="101" t="s">
        <v>299</v>
      </c>
      <c r="R144" s="101" t="s">
        <v>300</v>
      </c>
      <c r="S144" s="101" t="s">
        <v>301</v>
      </c>
      <c r="T144" s="101" t="s">
        <v>303</v>
      </c>
      <c r="U144" s="101" t="s">
        <v>457</v>
      </c>
      <c r="V144" s="101" t="s">
        <v>304</v>
      </c>
      <c r="W144" s="101" t="s">
        <v>305</v>
      </c>
      <c r="X144" s="101" t="s">
        <v>294</v>
      </c>
      <c r="Y144" s="95" t="s">
        <v>354</v>
      </c>
    </row>
    <row r="145" spans="1:25" s="103" customFormat="1" x14ac:dyDescent="0.3">
      <c r="A145" s="97" t="s">
        <v>458</v>
      </c>
      <c r="B145" s="102" t="s">
        <v>459</v>
      </c>
      <c r="C145" s="102">
        <v>53.148000000000003</v>
      </c>
      <c r="D145" s="102">
        <v>0.56999999999999995</v>
      </c>
      <c r="E145" s="102">
        <v>2.7389999999999999</v>
      </c>
      <c r="F145" s="102">
        <v>15.16</v>
      </c>
      <c r="G145" s="102">
        <v>0.255</v>
      </c>
      <c r="H145" s="102">
        <v>0.32200000000000001</v>
      </c>
      <c r="I145" s="102">
        <v>13.605</v>
      </c>
      <c r="J145" s="102">
        <v>11.231999999999999</v>
      </c>
      <c r="K145" s="102">
        <v>0.27400000000000002</v>
      </c>
      <c r="L145" s="102">
        <v>97.430999999999997</v>
      </c>
      <c r="M145" s="97">
        <v>23</v>
      </c>
      <c r="N145" s="102">
        <v>0.1666</v>
      </c>
      <c r="O145" s="102">
        <v>8.0103000000000009</v>
      </c>
      <c r="P145" s="102">
        <v>0.48659999999999998</v>
      </c>
      <c r="Q145" s="102">
        <v>3.4060000000000001</v>
      </c>
      <c r="R145" s="102">
        <v>4.9000000000000002E-2</v>
      </c>
      <c r="S145" s="102">
        <v>4.1099999999999998E-2</v>
      </c>
      <c r="T145" s="102">
        <v>2.1970999999999998</v>
      </c>
      <c r="U145" s="102">
        <v>6.4999999999999997E-3</v>
      </c>
      <c r="V145" s="102">
        <v>1.4157999999999999</v>
      </c>
      <c r="W145" s="102">
        <v>3.1E-2</v>
      </c>
      <c r="X145" s="102">
        <v>15.8187</v>
      </c>
      <c r="Y145" s="102">
        <f t="shared" ref="Y145:Y187" si="5">Q145/(Q145+V145*0.8998)</f>
        <v>0.72778759980017171</v>
      </c>
    </row>
    <row r="146" spans="1:25" s="103" customFormat="1" x14ac:dyDescent="0.3">
      <c r="A146" s="97" t="s">
        <v>458</v>
      </c>
      <c r="B146" s="102" t="s">
        <v>460</v>
      </c>
      <c r="C146" s="102">
        <v>51.322000000000003</v>
      </c>
      <c r="D146" s="102">
        <v>0.93799999999999994</v>
      </c>
      <c r="E146" s="102">
        <v>4.0229999999999997</v>
      </c>
      <c r="F146" s="102">
        <v>15.57</v>
      </c>
      <c r="G146" s="102">
        <v>0.24</v>
      </c>
      <c r="H146" s="102">
        <v>0.23400000000000001</v>
      </c>
      <c r="I146" s="102">
        <v>12.788</v>
      </c>
      <c r="J146" s="102">
        <v>10.664999999999999</v>
      </c>
      <c r="K146" s="102">
        <v>0.70499999999999996</v>
      </c>
      <c r="L146" s="102">
        <v>96.619</v>
      </c>
      <c r="M146" s="97">
        <v>23</v>
      </c>
      <c r="N146" s="102">
        <v>0.2762</v>
      </c>
      <c r="O146" s="102">
        <v>7.7935999999999996</v>
      </c>
      <c r="P146" s="102">
        <v>0.72009999999999996</v>
      </c>
      <c r="Q146" s="102">
        <v>3.5246</v>
      </c>
      <c r="R146" s="102">
        <v>4.6399999999999997E-2</v>
      </c>
      <c r="S146" s="102">
        <v>3.0099999999999998E-2</v>
      </c>
      <c r="T146" s="102">
        <v>2.0808</v>
      </c>
      <c r="U146" s="102">
        <v>8.0000000000000002E-3</v>
      </c>
      <c r="V146" s="102">
        <v>1.3544</v>
      </c>
      <c r="W146" s="102">
        <v>8.0600000000000005E-2</v>
      </c>
      <c r="X146" s="102">
        <v>15.923</v>
      </c>
      <c r="Y146" s="102">
        <f t="shared" si="5"/>
        <v>0.74307087567961705</v>
      </c>
    </row>
    <row r="147" spans="1:25" s="103" customFormat="1" x14ac:dyDescent="0.3">
      <c r="A147" s="97" t="s">
        <v>458</v>
      </c>
      <c r="B147" s="102" t="s">
        <v>461</v>
      </c>
      <c r="C147" s="102">
        <v>51.831000000000003</v>
      </c>
      <c r="D147" s="102">
        <v>1.0840000000000001</v>
      </c>
      <c r="E147" s="102">
        <v>3.6240000000000001</v>
      </c>
      <c r="F147" s="102">
        <v>15.513999999999999</v>
      </c>
      <c r="G147" s="102">
        <v>0.36799999999999999</v>
      </c>
      <c r="H147" s="102">
        <v>0.30499999999999999</v>
      </c>
      <c r="I147" s="102">
        <v>12.945</v>
      </c>
      <c r="J147" s="102">
        <v>10.718</v>
      </c>
      <c r="K147" s="102">
        <v>0.60199999999999998</v>
      </c>
      <c r="L147" s="102">
        <v>97.111999999999995</v>
      </c>
      <c r="M147" s="97">
        <v>23</v>
      </c>
      <c r="N147" s="102">
        <v>0.31809999999999999</v>
      </c>
      <c r="O147" s="102">
        <v>7.8432000000000004</v>
      </c>
      <c r="P147" s="102">
        <v>0.64629999999999999</v>
      </c>
      <c r="Q147" s="102">
        <v>3.4996</v>
      </c>
      <c r="R147" s="102">
        <v>7.1099999999999997E-2</v>
      </c>
      <c r="S147" s="102">
        <v>3.9100000000000003E-2</v>
      </c>
      <c r="T147" s="102">
        <v>2.0989</v>
      </c>
      <c r="U147" s="102">
        <v>6.6E-3</v>
      </c>
      <c r="V147" s="102">
        <v>1.3564000000000001</v>
      </c>
      <c r="W147" s="102">
        <v>6.8500000000000005E-2</v>
      </c>
      <c r="X147" s="102">
        <v>15.9558</v>
      </c>
      <c r="Y147" s="102">
        <f t="shared" si="5"/>
        <v>0.74142674165666955</v>
      </c>
    </row>
    <row r="148" spans="1:25" s="103" customFormat="1" x14ac:dyDescent="0.3">
      <c r="A148" s="97" t="s">
        <v>458</v>
      </c>
      <c r="B148" s="102" t="s">
        <v>462</v>
      </c>
      <c r="C148" s="102">
        <v>51.369</v>
      </c>
      <c r="D148" s="102">
        <v>0.81699999999999995</v>
      </c>
      <c r="E148" s="102">
        <v>4.3810000000000002</v>
      </c>
      <c r="F148" s="102">
        <v>14.311999999999999</v>
      </c>
      <c r="G148" s="102">
        <v>0.25800000000000001</v>
      </c>
      <c r="H148" s="102">
        <v>0.39</v>
      </c>
      <c r="I148" s="102">
        <v>12.904</v>
      </c>
      <c r="J148" s="102">
        <v>12.513</v>
      </c>
      <c r="K148" s="102">
        <v>0.73199999999999998</v>
      </c>
      <c r="L148" s="102">
        <v>97.712999999999994</v>
      </c>
      <c r="M148" s="97">
        <v>23</v>
      </c>
      <c r="N148" s="102">
        <v>0.23980000000000001</v>
      </c>
      <c r="O148" s="102">
        <v>7.7767999999999997</v>
      </c>
      <c r="P148" s="102">
        <v>0.78180000000000005</v>
      </c>
      <c r="Q148" s="102">
        <v>3.2299000000000002</v>
      </c>
      <c r="R148" s="102">
        <v>4.9799999999999997E-2</v>
      </c>
      <c r="S148" s="102">
        <v>5.0099999999999999E-2</v>
      </c>
      <c r="T148" s="102">
        <v>2.0933000000000002</v>
      </c>
      <c r="U148" s="102">
        <v>4.0000000000000001E-3</v>
      </c>
      <c r="V148" s="102">
        <v>1.5843</v>
      </c>
      <c r="W148" s="102">
        <v>8.3299999999999999E-2</v>
      </c>
      <c r="X148" s="102">
        <v>15.893700000000001</v>
      </c>
      <c r="Y148" s="102">
        <f t="shared" si="5"/>
        <v>0.69378853204395052</v>
      </c>
    </row>
    <row r="149" spans="1:25" s="103" customFormat="1" x14ac:dyDescent="0.3">
      <c r="A149" s="97" t="s">
        <v>458</v>
      </c>
      <c r="B149" s="102" t="s">
        <v>463</v>
      </c>
      <c r="C149" s="102">
        <v>52.347999999999999</v>
      </c>
      <c r="D149" s="102">
        <v>0.61199999999999999</v>
      </c>
      <c r="E149" s="102">
        <v>2.9119999999999999</v>
      </c>
      <c r="F149" s="102">
        <v>15.483000000000001</v>
      </c>
      <c r="G149" s="102">
        <v>0.14000000000000001</v>
      </c>
      <c r="H149" s="102">
        <v>0.33500000000000002</v>
      </c>
      <c r="I149" s="102">
        <v>13.351000000000001</v>
      </c>
      <c r="J149" s="102">
        <v>10.571999999999999</v>
      </c>
      <c r="K149" s="102">
        <v>0.32100000000000001</v>
      </c>
      <c r="L149" s="102">
        <v>96.201999999999998</v>
      </c>
      <c r="M149" s="97">
        <v>23</v>
      </c>
      <c r="N149" s="102">
        <v>0.18060000000000001</v>
      </c>
      <c r="O149" s="102">
        <v>7.9691000000000001</v>
      </c>
      <c r="P149" s="102">
        <v>0.52249999999999996</v>
      </c>
      <c r="Q149" s="102">
        <v>3.5135999999999998</v>
      </c>
      <c r="R149" s="102">
        <v>2.7199999999999998E-2</v>
      </c>
      <c r="S149" s="102">
        <v>4.3200000000000002E-2</v>
      </c>
      <c r="T149" s="102">
        <v>2.1778</v>
      </c>
      <c r="U149" s="102">
        <v>6.8999999999999999E-3</v>
      </c>
      <c r="V149" s="102">
        <v>1.3460000000000001</v>
      </c>
      <c r="W149" s="102">
        <v>3.6700000000000003E-2</v>
      </c>
      <c r="X149" s="102">
        <v>15.8325</v>
      </c>
      <c r="Y149" s="102">
        <f t="shared" si="5"/>
        <v>0.74366141664621399</v>
      </c>
    </row>
    <row r="150" spans="1:25" s="103" customFormat="1" x14ac:dyDescent="0.3">
      <c r="A150" s="97" t="s">
        <v>458</v>
      </c>
      <c r="B150" s="102" t="s">
        <v>464</v>
      </c>
      <c r="C150" s="102">
        <v>50.981999999999999</v>
      </c>
      <c r="D150" s="102">
        <v>0.99099999999999999</v>
      </c>
      <c r="E150" s="102">
        <v>4.4690000000000003</v>
      </c>
      <c r="F150" s="102">
        <v>14.989000000000001</v>
      </c>
      <c r="G150" s="102">
        <v>0.307</v>
      </c>
      <c r="H150" s="102">
        <v>0.38600000000000001</v>
      </c>
      <c r="I150" s="102">
        <v>12.663</v>
      </c>
      <c r="J150" s="102">
        <v>11.597</v>
      </c>
      <c r="K150" s="102">
        <v>0.50900000000000001</v>
      </c>
      <c r="L150" s="102">
        <v>97.15</v>
      </c>
      <c r="M150" s="97">
        <v>23</v>
      </c>
      <c r="N150" s="102">
        <v>0.2918</v>
      </c>
      <c r="O150" s="102">
        <v>7.7435999999999998</v>
      </c>
      <c r="P150" s="102">
        <v>0.80010000000000003</v>
      </c>
      <c r="Q150" s="102">
        <v>3.3936999999999999</v>
      </c>
      <c r="R150" s="102">
        <v>5.96E-2</v>
      </c>
      <c r="S150" s="102">
        <v>4.9599999999999998E-2</v>
      </c>
      <c r="T150" s="102">
        <v>2.0608</v>
      </c>
      <c r="U150" s="102">
        <v>6.7000000000000002E-3</v>
      </c>
      <c r="V150" s="102">
        <v>1.4732000000000001</v>
      </c>
      <c r="W150" s="102">
        <v>5.8200000000000002E-2</v>
      </c>
      <c r="X150" s="102">
        <v>15.9617</v>
      </c>
      <c r="Y150" s="102">
        <f t="shared" si="5"/>
        <v>0.71911311588922444</v>
      </c>
    </row>
    <row r="151" spans="1:25" s="103" customFormat="1" x14ac:dyDescent="0.3">
      <c r="A151" s="97" t="s">
        <v>458</v>
      </c>
      <c r="B151" s="102" t="s">
        <v>465</v>
      </c>
      <c r="C151" s="102">
        <v>51.094999999999999</v>
      </c>
      <c r="D151" s="102">
        <v>0.996</v>
      </c>
      <c r="E151" s="102">
        <v>4.8369999999999997</v>
      </c>
      <c r="F151" s="102">
        <v>14.784000000000001</v>
      </c>
      <c r="G151" s="102">
        <v>0.251</v>
      </c>
      <c r="H151" s="102">
        <v>0.35399999999999998</v>
      </c>
      <c r="I151" s="102">
        <v>12.805999999999999</v>
      </c>
      <c r="J151" s="102">
        <v>11.366</v>
      </c>
      <c r="K151" s="102">
        <v>0.57399999999999995</v>
      </c>
      <c r="L151" s="102">
        <v>97.117000000000004</v>
      </c>
      <c r="M151" s="97">
        <v>23</v>
      </c>
      <c r="N151" s="102">
        <v>0.2928</v>
      </c>
      <c r="O151" s="102">
        <v>7.7445000000000004</v>
      </c>
      <c r="P151" s="102">
        <v>0.86419999999999997</v>
      </c>
      <c r="Q151" s="102">
        <v>3.3403999999999998</v>
      </c>
      <c r="R151" s="102">
        <v>4.8500000000000001E-2</v>
      </c>
      <c r="S151" s="102">
        <v>4.5400000000000003E-2</v>
      </c>
      <c r="T151" s="102">
        <v>2.0798000000000001</v>
      </c>
      <c r="U151" s="102">
        <v>6.4999999999999997E-3</v>
      </c>
      <c r="V151" s="102">
        <v>1.4408000000000001</v>
      </c>
      <c r="W151" s="102">
        <v>6.5500000000000003E-2</v>
      </c>
      <c r="X151" s="102">
        <v>15.9284</v>
      </c>
      <c r="Y151" s="102">
        <f t="shared" si="5"/>
        <v>0.72040568113421166</v>
      </c>
    </row>
    <row r="152" spans="1:25" s="103" customFormat="1" x14ac:dyDescent="0.3">
      <c r="A152" s="97" t="s">
        <v>458</v>
      </c>
      <c r="B152" s="102" t="s">
        <v>466</v>
      </c>
      <c r="C152" s="102">
        <v>50.848999999999997</v>
      </c>
      <c r="D152" s="102">
        <v>0.89300000000000002</v>
      </c>
      <c r="E152" s="102">
        <v>4.5759999999999996</v>
      </c>
      <c r="F152" s="102">
        <v>14.557</v>
      </c>
      <c r="G152" s="102">
        <v>0.253</v>
      </c>
      <c r="H152" s="102">
        <v>0.38400000000000001</v>
      </c>
      <c r="I152" s="102">
        <v>13.035</v>
      </c>
      <c r="J152" s="102">
        <v>11.603</v>
      </c>
      <c r="K152" s="102">
        <v>0.6</v>
      </c>
      <c r="L152" s="102">
        <v>96.924999999999997</v>
      </c>
      <c r="M152" s="97">
        <v>23</v>
      </c>
      <c r="N152" s="102">
        <v>0.2636</v>
      </c>
      <c r="O152" s="102">
        <v>7.7442000000000002</v>
      </c>
      <c r="P152" s="102">
        <v>0.82140000000000002</v>
      </c>
      <c r="Q152" s="102">
        <v>3.3048000000000002</v>
      </c>
      <c r="R152" s="102">
        <v>4.9200000000000001E-2</v>
      </c>
      <c r="S152" s="102">
        <v>4.9500000000000002E-2</v>
      </c>
      <c r="T152" s="102">
        <v>2.1272000000000002</v>
      </c>
      <c r="U152" s="102">
        <v>1.1299999999999999E-2</v>
      </c>
      <c r="V152" s="102">
        <v>1.4778</v>
      </c>
      <c r="W152" s="102">
        <v>6.8699999999999997E-2</v>
      </c>
      <c r="X152" s="102">
        <v>15.9277</v>
      </c>
      <c r="Y152" s="102">
        <f t="shared" si="5"/>
        <v>0.71308287242520185</v>
      </c>
    </row>
    <row r="153" spans="1:25" s="103" customFormat="1" x14ac:dyDescent="0.3">
      <c r="A153" s="97" t="s">
        <v>458</v>
      </c>
      <c r="B153" s="102" t="s">
        <v>467</v>
      </c>
      <c r="C153" s="102">
        <v>51.210999999999999</v>
      </c>
      <c r="D153" s="102">
        <v>0.90700000000000003</v>
      </c>
      <c r="E153" s="102">
        <v>4.5129999999999999</v>
      </c>
      <c r="F153" s="102">
        <v>14.927</v>
      </c>
      <c r="G153" s="102">
        <v>0.219</v>
      </c>
      <c r="H153" s="102">
        <v>0.40300000000000002</v>
      </c>
      <c r="I153" s="102">
        <v>12.782999999999999</v>
      </c>
      <c r="J153" s="102">
        <v>11.503</v>
      </c>
      <c r="K153" s="102">
        <v>0.56699999999999995</v>
      </c>
      <c r="L153" s="102">
        <v>97.168999999999997</v>
      </c>
      <c r="M153" s="97">
        <v>23</v>
      </c>
      <c r="N153" s="102">
        <v>0.2666</v>
      </c>
      <c r="O153" s="102">
        <v>7.7630999999999997</v>
      </c>
      <c r="P153" s="102">
        <v>0.80630000000000002</v>
      </c>
      <c r="Q153" s="102">
        <v>3.3732000000000002</v>
      </c>
      <c r="R153" s="102">
        <v>4.24E-2</v>
      </c>
      <c r="S153" s="102">
        <v>5.1799999999999999E-2</v>
      </c>
      <c r="T153" s="102">
        <v>2.0762999999999998</v>
      </c>
      <c r="U153" s="102">
        <v>6.7000000000000002E-3</v>
      </c>
      <c r="V153" s="102">
        <v>1.4582999999999999</v>
      </c>
      <c r="W153" s="102">
        <v>6.4600000000000005E-2</v>
      </c>
      <c r="X153" s="102">
        <v>15.919</v>
      </c>
      <c r="Y153" s="102">
        <f t="shared" si="5"/>
        <v>0.71994186066092591</v>
      </c>
    </row>
    <row r="154" spans="1:25" s="103" customFormat="1" x14ac:dyDescent="0.3">
      <c r="A154" s="97" t="s">
        <v>458</v>
      </c>
      <c r="B154" s="102" t="s">
        <v>468</v>
      </c>
      <c r="C154" s="102">
        <v>51.49</v>
      </c>
      <c r="D154" s="102">
        <v>0.84399999999999997</v>
      </c>
      <c r="E154" s="102">
        <v>4.3760000000000003</v>
      </c>
      <c r="F154" s="102">
        <v>14.933</v>
      </c>
      <c r="G154" s="102">
        <v>0.23799999999999999</v>
      </c>
      <c r="H154" s="102">
        <v>0.35699999999999998</v>
      </c>
      <c r="I154" s="102">
        <v>13.002000000000001</v>
      </c>
      <c r="J154" s="102">
        <v>11.598000000000001</v>
      </c>
      <c r="K154" s="102">
        <v>0.52500000000000002</v>
      </c>
      <c r="L154" s="102">
        <v>97.613</v>
      </c>
      <c r="M154" s="97">
        <v>23</v>
      </c>
      <c r="N154" s="102">
        <v>0.24709999999999999</v>
      </c>
      <c r="O154" s="102">
        <v>7.7747000000000002</v>
      </c>
      <c r="P154" s="102">
        <v>0.77880000000000005</v>
      </c>
      <c r="Q154" s="102">
        <v>3.3611</v>
      </c>
      <c r="R154" s="102">
        <v>4.58E-2</v>
      </c>
      <c r="S154" s="102">
        <v>4.5699999999999998E-2</v>
      </c>
      <c r="T154" s="102">
        <v>2.1036000000000001</v>
      </c>
      <c r="U154" s="102">
        <v>6.7999999999999996E-3</v>
      </c>
      <c r="V154" s="102">
        <v>1.4645999999999999</v>
      </c>
      <c r="W154" s="102">
        <v>5.96E-2</v>
      </c>
      <c r="X154" s="102">
        <v>15.911</v>
      </c>
      <c r="Y154" s="102">
        <f t="shared" si="5"/>
        <v>0.71834537611397808</v>
      </c>
    </row>
    <row r="155" spans="1:25" s="103" customFormat="1" x14ac:dyDescent="0.3">
      <c r="A155" s="97" t="s">
        <v>458</v>
      </c>
      <c r="B155" s="102" t="s">
        <v>469</v>
      </c>
      <c r="C155" s="102">
        <v>51.756</v>
      </c>
      <c r="D155" s="102">
        <v>1.006</v>
      </c>
      <c r="E155" s="102">
        <v>4.4779999999999998</v>
      </c>
      <c r="F155" s="102">
        <v>15.596</v>
      </c>
      <c r="G155" s="102">
        <v>0.26200000000000001</v>
      </c>
      <c r="H155" s="102">
        <v>0.27800000000000002</v>
      </c>
      <c r="I155" s="102">
        <v>12.563000000000001</v>
      </c>
      <c r="J155" s="102">
        <v>11.000999999999999</v>
      </c>
      <c r="K155" s="102">
        <v>0.5</v>
      </c>
      <c r="L155" s="102">
        <v>97.614999999999995</v>
      </c>
      <c r="M155" s="97">
        <v>23</v>
      </c>
      <c r="N155" s="102">
        <v>0.29310000000000003</v>
      </c>
      <c r="O155" s="102">
        <v>7.7804000000000002</v>
      </c>
      <c r="P155" s="102">
        <v>0.79349999999999998</v>
      </c>
      <c r="Q155" s="102">
        <v>3.4948999999999999</v>
      </c>
      <c r="R155" s="102">
        <v>5.0299999999999997E-2</v>
      </c>
      <c r="S155" s="102">
        <v>3.5499999999999997E-2</v>
      </c>
      <c r="T155" s="102">
        <v>2.0236999999999998</v>
      </c>
      <c r="U155" s="102">
        <v>9.1999999999999998E-3</v>
      </c>
      <c r="V155" s="102">
        <v>1.3831</v>
      </c>
      <c r="W155" s="102">
        <v>5.6500000000000002E-2</v>
      </c>
      <c r="X155" s="102">
        <v>15.932</v>
      </c>
      <c r="Y155" s="102">
        <f t="shared" si="5"/>
        <v>0.73741193683341455</v>
      </c>
    </row>
    <row r="156" spans="1:25" s="103" customFormat="1" x14ac:dyDescent="0.3">
      <c r="A156" s="97" t="s">
        <v>458</v>
      </c>
      <c r="B156" s="102" t="s">
        <v>470</v>
      </c>
      <c r="C156" s="102">
        <v>52.036000000000001</v>
      </c>
      <c r="D156" s="102">
        <v>0.94399999999999995</v>
      </c>
      <c r="E156" s="102">
        <v>4.3470000000000004</v>
      </c>
      <c r="F156" s="102">
        <v>14.468</v>
      </c>
      <c r="G156" s="102">
        <v>0.252</v>
      </c>
      <c r="H156" s="102">
        <v>0.34699999999999998</v>
      </c>
      <c r="I156" s="102">
        <v>12.54</v>
      </c>
      <c r="J156" s="102">
        <v>12.733000000000001</v>
      </c>
      <c r="K156" s="102">
        <v>0.61699999999999999</v>
      </c>
      <c r="L156" s="102">
        <v>98.453999999999994</v>
      </c>
      <c r="M156" s="97">
        <v>23</v>
      </c>
      <c r="N156" s="102">
        <v>0.2747</v>
      </c>
      <c r="O156" s="102">
        <v>7.8103999999999996</v>
      </c>
      <c r="P156" s="102">
        <v>0.76910000000000001</v>
      </c>
      <c r="Q156" s="102">
        <v>3.2370999999999999</v>
      </c>
      <c r="R156" s="102">
        <v>4.82E-2</v>
      </c>
      <c r="S156" s="102">
        <v>4.41E-2</v>
      </c>
      <c r="T156" s="102">
        <v>2.0167999999999999</v>
      </c>
      <c r="U156" s="102">
        <v>4.0000000000000001E-3</v>
      </c>
      <c r="V156" s="102">
        <v>1.5984</v>
      </c>
      <c r="W156" s="102">
        <v>6.9599999999999995E-2</v>
      </c>
      <c r="X156" s="102">
        <v>15.8888</v>
      </c>
      <c r="Y156" s="102">
        <f t="shared" si="5"/>
        <v>0.69237740537356218</v>
      </c>
    </row>
    <row r="157" spans="1:25" s="103" customFormat="1" x14ac:dyDescent="0.3">
      <c r="A157" s="97" t="s">
        <v>458</v>
      </c>
      <c r="B157" s="102" t="s">
        <v>471</v>
      </c>
      <c r="C157" s="102">
        <v>51.418999999999997</v>
      </c>
      <c r="D157" s="102">
        <v>0.89</v>
      </c>
      <c r="E157" s="102">
        <v>4.2249999999999996</v>
      </c>
      <c r="F157" s="102">
        <v>13.95</v>
      </c>
      <c r="G157" s="102">
        <v>0.19600000000000001</v>
      </c>
      <c r="H157" s="102">
        <v>0.38500000000000001</v>
      </c>
      <c r="I157" s="102">
        <v>12.577</v>
      </c>
      <c r="J157" s="102">
        <v>13.382</v>
      </c>
      <c r="K157" s="102">
        <v>0.63100000000000001</v>
      </c>
      <c r="L157" s="102">
        <v>97.745999999999995</v>
      </c>
      <c r="M157" s="97">
        <v>23</v>
      </c>
      <c r="N157" s="102">
        <v>0.26190000000000002</v>
      </c>
      <c r="O157" s="102">
        <v>7.8041999999999998</v>
      </c>
      <c r="P157" s="102">
        <v>0.75580000000000003</v>
      </c>
      <c r="Q157" s="102">
        <v>3.1562000000000001</v>
      </c>
      <c r="R157" s="102">
        <v>3.7999999999999999E-2</v>
      </c>
      <c r="S157" s="102">
        <v>4.9500000000000002E-2</v>
      </c>
      <c r="T157" s="102">
        <v>2.0453999999999999</v>
      </c>
      <c r="U157" s="102">
        <v>5.3E-3</v>
      </c>
      <c r="V157" s="102">
        <v>1.6986000000000001</v>
      </c>
      <c r="W157" s="102">
        <v>7.1999999999999995E-2</v>
      </c>
      <c r="X157" s="102">
        <v>15.892799999999999</v>
      </c>
      <c r="Y157" s="102">
        <f t="shared" si="5"/>
        <v>0.67373944655956852</v>
      </c>
    </row>
    <row r="158" spans="1:25" s="103" customFormat="1" x14ac:dyDescent="0.3">
      <c r="A158" s="97" t="s">
        <v>458</v>
      </c>
      <c r="B158" s="102" t="s">
        <v>472</v>
      </c>
      <c r="C158" s="102">
        <v>52.984000000000002</v>
      </c>
      <c r="D158" s="102">
        <v>0.78300000000000003</v>
      </c>
      <c r="E158" s="102">
        <v>3.0449999999999999</v>
      </c>
      <c r="F158" s="102">
        <v>15.148</v>
      </c>
      <c r="G158" s="102">
        <v>0.188</v>
      </c>
      <c r="H158" s="102">
        <v>0.41099999999999998</v>
      </c>
      <c r="I158" s="102">
        <v>12.994999999999999</v>
      </c>
      <c r="J158" s="102">
        <v>13.625</v>
      </c>
      <c r="K158" s="102">
        <v>0.34300000000000003</v>
      </c>
      <c r="L158" s="102">
        <v>99.587000000000003</v>
      </c>
      <c r="M158" s="97">
        <v>23</v>
      </c>
      <c r="N158" s="102">
        <v>0.2263</v>
      </c>
      <c r="O158" s="102">
        <v>7.8955000000000002</v>
      </c>
      <c r="P158" s="102">
        <v>0.53480000000000005</v>
      </c>
      <c r="Q158" s="102">
        <v>3.3650000000000002</v>
      </c>
      <c r="R158" s="102">
        <v>3.5700000000000003E-2</v>
      </c>
      <c r="S158" s="102">
        <v>5.1799999999999999E-2</v>
      </c>
      <c r="T158" s="102">
        <v>2.0750000000000002</v>
      </c>
      <c r="U158" s="102">
        <v>5.0000000000000001E-3</v>
      </c>
      <c r="V158" s="102">
        <v>1.6980999999999999</v>
      </c>
      <c r="W158" s="102">
        <v>3.8399999999999997E-2</v>
      </c>
      <c r="X158" s="102">
        <v>15.9284</v>
      </c>
      <c r="Y158" s="102">
        <f t="shared" si="5"/>
        <v>0.68772412116715564</v>
      </c>
    </row>
    <row r="159" spans="1:25" s="103" customFormat="1" x14ac:dyDescent="0.3">
      <c r="A159" s="97" t="s">
        <v>458</v>
      </c>
      <c r="B159" s="102" t="s">
        <v>473</v>
      </c>
      <c r="C159" s="102">
        <v>51.149000000000001</v>
      </c>
      <c r="D159" s="102">
        <v>1.0009999999999999</v>
      </c>
      <c r="E159" s="102">
        <v>4.7880000000000003</v>
      </c>
      <c r="F159" s="102">
        <v>15.983000000000001</v>
      </c>
      <c r="G159" s="102">
        <v>0.29799999999999999</v>
      </c>
      <c r="H159" s="102">
        <v>0.34</v>
      </c>
      <c r="I159" s="102">
        <v>12.865</v>
      </c>
      <c r="J159" s="102">
        <v>11.28</v>
      </c>
      <c r="K159" s="102">
        <v>0.92600000000000005</v>
      </c>
      <c r="L159" s="102">
        <v>98.751000000000005</v>
      </c>
      <c r="M159" s="97">
        <v>23</v>
      </c>
      <c r="N159" s="102">
        <v>0.28970000000000001</v>
      </c>
      <c r="O159" s="102">
        <v>7.6356999999999999</v>
      </c>
      <c r="P159" s="102">
        <v>0.84240000000000004</v>
      </c>
      <c r="Q159" s="102">
        <v>3.5567000000000002</v>
      </c>
      <c r="R159" s="102">
        <v>5.67E-2</v>
      </c>
      <c r="S159" s="102">
        <v>4.2999999999999997E-2</v>
      </c>
      <c r="T159" s="102">
        <v>2.0579000000000001</v>
      </c>
      <c r="U159" s="102">
        <v>7.6E-3</v>
      </c>
      <c r="V159" s="102">
        <v>1.4083000000000001</v>
      </c>
      <c r="W159" s="102">
        <v>0.10390000000000001</v>
      </c>
      <c r="X159" s="102">
        <v>16.008900000000001</v>
      </c>
      <c r="Y159" s="102">
        <f t="shared" si="5"/>
        <v>0.73730976948774074</v>
      </c>
    </row>
    <row r="160" spans="1:25" s="103" customFormat="1" x14ac:dyDescent="0.3">
      <c r="A160" s="97" t="s">
        <v>458</v>
      </c>
      <c r="B160" s="102" t="s">
        <v>474</v>
      </c>
      <c r="C160" s="102">
        <v>52.118000000000002</v>
      </c>
      <c r="D160" s="102">
        <v>0.83699999999999997</v>
      </c>
      <c r="E160" s="102">
        <v>4.13</v>
      </c>
      <c r="F160" s="102">
        <v>16.597000000000001</v>
      </c>
      <c r="G160" s="102">
        <v>0.25700000000000001</v>
      </c>
      <c r="H160" s="102">
        <v>0.29099999999999998</v>
      </c>
      <c r="I160" s="102">
        <v>13.452999999999999</v>
      </c>
      <c r="J160" s="102">
        <v>10.409000000000001</v>
      </c>
      <c r="K160" s="102">
        <v>0.51600000000000001</v>
      </c>
      <c r="L160" s="102">
        <v>99.132000000000005</v>
      </c>
      <c r="M160" s="97">
        <v>23</v>
      </c>
      <c r="N160" s="102">
        <v>0.24049999999999999</v>
      </c>
      <c r="O160" s="102">
        <v>7.7215999999999996</v>
      </c>
      <c r="P160" s="102">
        <v>0.72119999999999995</v>
      </c>
      <c r="Q160" s="102">
        <v>3.6656</v>
      </c>
      <c r="R160" s="102">
        <v>4.87E-2</v>
      </c>
      <c r="S160" s="102">
        <v>3.6499999999999998E-2</v>
      </c>
      <c r="T160" s="102">
        <v>2.1356999999999999</v>
      </c>
      <c r="U160" s="102">
        <v>9.1000000000000004E-3</v>
      </c>
      <c r="V160" s="102">
        <v>1.2898000000000001</v>
      </c>
      <c r="W160" s="102">
        <v>5.7500000000000002E-2</v>
      </c>
      <c r="X160" s="102">
        <v>15.9787</v>
      </c>
      <c r="Y160" s="102">
        <f t="shared" si="5"/>
        <v>0.75952692214205064</v>
      </c>
    </row>
    <row r="161" spans="1:25" s="103" customFormat="1" x14ac:dyDescent="0.3">
      <c r="A161" s="97" t="s">
        <v>458</v>
      </c>
      <c r="B161" s="102" t="s">
        <v>475</v>
      </c>
      <c r="C161" s="102">
        <v>49.470999999999997</v>
      </c>
      <c r="D161" s="102">
        <v>1.573</v>
      </c>
      <c r="E161" s="102">
        <v>5.9429999999999996</v>
      </c>
      <c r="F161" s="102">
        <v>14.795</v>
      </c>
      <c r="G161" s="102">
        <v>0.371</v>
      </c>
      <c r="H161" s="102">
        <v>0.216</v>
      </c>
      <c r="I161" s="102">
        <v>13.003</v>
      </c>
      <c r="J161" s="102">
        <v>11.167999999999999</v>
      </c>
      <c r="K161" s="102">
        <v>0.73899999999999999</v>
      </c>
      <c r="L161" s="102">
        <v>97.742999999999995</v>
      </c>
      <c r="M161" s="97">
        <v>23</v>
      </c>
      <c r="N161" s="102">
        <v>0.46229999999999999</v>
      </c>
      <c r="O161" s="102">
        <v>7.4973000000000001</v>
      </c>
      <c r="P161" s="102">
        <v>1.0616000000000001</v>
      </c>
      <c r="Q161" s="102">
        <v>3.3424</v>
      </c>
      <c r="R161" s="102">
        <v>7.17E-2</v>
      </c>
      <c r="S161" s="102">
        <v>2.7699999999999999E-2</v>
      </c>
      <c r="T161" s="102">
        <v>2.1114999999999999</v>
      </c>
      <c r="U161" s="102">
        <v>5.7999999999999996E-3</v>
      </c>
      <c r="V161" s="102">
        <v>1.4155</v>
      </c>
      <c r="W161" s="102">
        <v>8.4199999999999997E-2</v>
      </c>
      <c r="X161" s="102">
        <v>16.129899999999999</v>
      </c>
      <c r="Y161" s="102">
        <f t="shared" si="5"/>
        <v>0.72407962718217977</v>
      </c>
    </row>
    <row r="162" spans="1:25" s="103" customFormat="1" x14ac:dyDescent="0.3">
      <c r="A162" s="97" t="s">
        <v>458</v>
      </c>
      <c r="B162" s="102" t="s">
        <v>476</v>
      </c>
      <c r="C162" s="102">
        <v>52.331000000000003</v>
      </c>
      <c r="D162" s="102">
        <v>0.503</v>
      </c>
      <c r="E162" s="102">
        <v>3.28</v>
      </c>
      <c r="F162" s="102">
        <v>16.291</v>
      </c>
      <c r="G162" s="102">
        <v>0.14499999999999999</v>
      </c>
      <c r="H162" s="102">
        <v>0.19500000000000001</v>
      </c>
      <c r="I162" s="102">
        <v>13.183</v>
      </c>
      <c r="J162" s="102">
        <v>9.6850000000000005</v>
      </c>
      <c r="K162" s="102">
        <v>0.38400000000000001</v>
      </c>
      <c r="L162" s="102">
        <v>96.328999999999994</v>
      </c>
      <c r="M162" s="97">
        <v>23</v>
      </c>
      <c r="N162" s="102">
        <v>0.14749999999999999</v>
      </c>
      <c r="O162" s="102">
        <v>7.9154</v>
      </c>
      <c r="P162" s="102">
        <v>0.5847</v>
      </c>
      <c r="Q162" s="102">
        <v>3.6732</v>
      </c>
      <c r="R162" s="102">
        <v>2.8000000000000001E-2</v>
      </c>
      <c r="S162" s="102">
        <v>2.5000000000000001E-2</v>
      </c>
      <c r="T162" s="102">
        <v>2.1366000000000001</v>
      </c>
      <c r="U162" s="102">
        <v>5.1000000000000004E-3</v>
      </c>
      <c r="V162" s="102">
        <v>1.2252000000000001</v>
      </c>
      <c r="W162" s="102">
        <v>4.3700000000000003E-2</v>
      </c>
      <c r="X162" s="102">
        <v>15.819100000000001</v>
      </c>
      <c r="Y162" s="102">
        <f t="shared" si="5"/>
        <v>0.76915426550943922</v>
      </c>
    </row>
    <row r="163" spans="1:25" s="103" customFormat="1" x14ac:dyDescent="0.3">
      <c r="A163" s="97" t="s">
        <v>458</v>
      </c>
      <c r="B163" s="102" t="s">
        <v>477</v>
      </c>
      <c r="C163" s="102">
        <v>51.043999999999997</v>
      </c>
      <c r="D163" s="102">
        <v>0.32600000000000001</v>
      </c>
      <c r="E163" s="102">
        <v>2.891</v>
      </c>
      <c r="F163" s="102">
        <v>16.029</v>
      </c>
      <c r="G163" s="102">
        <v>8.8999999999999996E-2</v>
      </c>
      <c r="H163" s="102">
        <v>0.193</v>
      </c>
      <c r="I163" s="102">
        <v>13.253</v>
      </c>
      <c r="J163" s="102">
        <v>9.8339999999999996</v>
      </c>
      <c r="K163" s="102">
        <v>0.27500000000000002</v>
      </c>
      <c r="L163" s="102">
        <v>94.075000000000003</v>
      </c>
      <c r="M163" s="97">
        <v>23</v>
      </c>
      <c r="N163" s="102">
        <v>9.8000000000000004E-2</v>
      </c>
      <c r="O163" s="102">
        <v>7.9225000000000003</v>
      </c>
      <c r="P163" s="102">
        <v>0.52900000000000003</v>
      </c>
      <c r="Q163" s="102">
        <v>3.7086000000000001</v>
      </c>
      <c r="R163" s="102">
        <v>1.77E-2</v>
      </c>
      <c r="S163" s="102">
        <v>2.5399999999999999E-2</v>
      </c>
      <c r="T163" s="102">
        <v>2.2040000000000002</v>
      </c>
      <c r="U163" s="102">
        <v>1.6999999999999999E-3</v>
      </c>
      <c r="V163" s="102">
        <v>1.2765</v>
      </c>
      <c r="W163" s="102">
        <v>3.2099999999999997E-2</v>
      </c>
      <c r="X163" s="102">
        <v>15.831300000000001</v>
      </c>
      <c r="Y163" s="102">
        <f t="shared" si="5"/>
        <v>0.76352714458821269</v>
      </c>
    </row>
    <row r="164" spans="1:25" s="103" customFormat="1" x14ac:dyDescent="0.3">
      <c r="A164" s="97" t="s">
        <v>458</v>
      </c>
      <c r="B164" s="102" t="s">
        <v>478</v>
      </c>
      <c r="C164" s="102">
        <v>55.322000000000003</v>
      </c>
      <c r="D164" s="102">
        <v>0.34699999999999998</v>
      </c>
      <c r="E164" s="102">
        <v>2.129</v>
      </c>
      <c r="F164" s="102">
        <v>17.832999999999998</v>
      </c>
      <c r="G164" s="102">
        <v>6.7000000000000004E-2</v>
      </c>
      <c r="H164" s="102">
        <v>0.29299999999999998</v>
      </c>
      <c r="I164" s="102">
        <v>13.436999999999999</v>
      </c>
      <c r="J164" s="102">
        <v>9.548</v>
      </c>
      <c r="K164" s="102">
        <v>0.23699999999999999</v>
      </c>
      <c r="L164" s="102">
        <v>99.638999999999996</v>
      </c>
      <c r="M164" s="97">
        <v>23</v>
      </c>
      <c r="N164" s="102">
        <v>9.7900000000000001E-2</v>
      </c>
      <c r="O164" s="102">
        <v>8.0541</v>
      </c>
      <c r="P164" s="102">
        <v>0.36530000000000001</v>
      </c>
      <c r="Q164" s="102">
        <v>3.8702000000000001</v>
      </c>
      <c r="R164" s="102">
        <v>1.2500000000000001E-2</v>
      </c>
      <c r="S164" s="102">
        <v>3.61E-2</v>
      </c>
      <c r="T164" s="102">
        <v>2.0962000000000001</v>
      </c>
      <c r="U164" s="102">
        <v>3.5000000000000001E-3</v>
      </c>
      <c r="V164" s="102">
        <v>1.1625000000000001</v>
      </c>
      <c r="W164" s="102">
        <v>2.5899999999999999E-2</v>
      </c>
      <c r="X164" s="102">
        <v>15.7699</v>
      </c>
      <c r="Y164" s="102">
        <f t="shared" si="5"/>
        <v>0.78723124027771352</v>
      </c>
    </row>
    <row r="165" spans="1:25" s="103" customFormat="1" x14ac:dyDescent="0.3">
      <c r="A165" s="97" t="s">
        <v>458</v>
      </c>
      <c r="B165" s="102" t="s">
        <v>479</v>
      </c>
      <c r="C165" s="102">
        <v>53.811999999999998</v>
      </c>
      <c r="D165" s="102">
        <v>0.52900000000000003</v>
      </c>
      <c r="E165" s="102">
        <v>2.5579999999999998</v>
      </c>
      <c r="F165" s="102">
        <v>17.594000000000001</v>
      </c>
      <c r="G165" s="102">
        <v>0.13800000000000001</v>
      </c>
      <c r="H165" s="102">
        <v>0.19800000000000001</v>
      </c>
      <c r="I165" s="102">
        <v>13.15</v>
      </c>
      <c r="J165" s="102">
        <v>9.8089999999999993</v>
      </c>
      <c r="K165" s="102">
        <v>0.27700000000000002</v>
      </c>
      <c r="L165" s="102">
        <v>98.58</v>
      </c>
      <c r="M165" s="97">
        <v>23</v>
      </c>
      <c r="N165" s="102">
        <v>0.1515</v>
      </c>
      <c r="O165" s="102">
        <v>7.9497</v>
      </c>
      <c r="P165" s="102">
        <v>0.44540000000000002</v>
      </c>
      <c r="Q165" s="102">
        <v>3.8746</v>
      </c>
      <c r="R165" s="102">
        <v>2.5999999999999999E-2</v>
      </c>
      <c r="S165" s="102">
        <v>2.4799999999999999E-2</v>
      </c>
      <c r="T165" s="102">
        <v>2.0815999999999999</v>
      </c>
      <c r="U165" s="102">
        <v>2.8E-3</v>
      </c>
      <c r="V165" s="102">
        <v>1.2119</v>
      </c>
      <c r="W165" s="102">
        <v>3.0800000000000001E-2</v>
      </c>
      <c r="X165" s="102">
        <v>15.8567</v>
      </c>
      <c r="Y165" s="102">
        <f t="shared" si="5"/>
        <v>0.78037205060260584</v>
      </c>
    </row>
    <row r="166" spans="1:25" s="103" customFormat="1" x14ac:dyDescent="0.3">
      <c r="A166" s="97" t="s">
        <v>458</v>
      </c>
      <c r="B166" s="102" t="s">
        <v>478</v>
      </c>
      <c r="C166" s="102">
        <v>52.026000000000003</v>
      </c>
      <c r="D166" s="102">
        <v>0.78300000000000003</v>
      </c>
      <c r="E166" s="102">
        <v>4.2489999999999997</v>
      </c>
      <c r="F166" s="102">
        <v>16.527000000000001</v>
      </c>
      <c r="G166" s="102">
        <v>0.20300000000000001</v>
      </c>
      <c r="H166" s="102">
        <v>0.35399999999999998</v>
      </c>
      <c r="I166" s="102">
        <v>13.307</v>
      </c>
      <c r="J166" s="102">
        <v>10.593</v>
      </c>
      <c r="K166" s="102">
        <v>0.45700000000000002</v>
      </c>
      <c r="L166" s="102">
        <v>99.513000000000005</v>
      </c>
      <c r="M166" s="97">
        <v>23</v>
      </c>
      <c r="N166" s="102">
        <v>0.22439999999999999</v>
      </c>
      <c r="O166" s="102">
        <v>7.6887999999999996</v>
      </c>
      <c r="P166" s="102">
        <v>0.74009999999999998</v>
      </c>
      <c r="Q166" s="102">
        <v>3.641</v>
      </c>
      <c r="R166" s="102">
        <v>3.8199999999999998E-2</v>
      </c>
      <c r="S166" s="102">
        <v>4.4299999999999999E-2</v>
      </c>
      <c r="T166" s="102">
        <v>2.1073</v>
      </c>
      <c r="U166" s="102">
        <v>1.1999999999999999E-3</v>
      </c>
      <c r="V166" s="102">
        <v>1.3091999999999999</v>
      </c>
      <c r="W166" s="102">
        <v>5.0799999999999998E-2</v>
      </c>
      <c r="X166" s="102">
        <v>15.9628</v>
      </c>
      <c r="Y166" s="102">
        <f t="shared" si="5"/>
        <v>0.75554809695923619</v>
      </c>
    </row>
    <row r="167" spans="1:25" s="103" customFormat="1" x14ac:dyDescent="0.3">
      <c r="A167" s="97" t="s">
        <v>458</v>
      </c>
      <c r="B167" s="102" t="s">
        <v>480</v>
      </c>
      <c r="C167" s="102">
        <v>53.564999999999998</v>
      </c>
      <c r="D167" s="102">
        <v>0.48499999999999999</v>
      </c>
      <c r="E167" s="102">
        <v>2.7240000000000002</v>
      </c>
      <c r="F167" s="102">
        <v>16.184000000000001</v>
      </c>
      <c r="G167" s="102">
        <v>0.17799999999999999</v>
      </c>
      <c r="H167" s="102">
        <v>0.39400000000000002</v>
      </c>
      <c r="I167" s="102">
        <v>13.273999999999999</v>
      </c>
      <c r="J167" s="102">
        <v>12.456</v>
      </c>
      <c r="K167" s="102">
        <v>0.33700000000000002</v>
      </c>
      <c r="L167" s="102">
        <v>99.763999999999996</v>
      </c>
      <c r="M167" s="97">
        <v>23</v>
      </c>
      <c r="N167" s="102">
        <v>0.1389</v>
      </c>
      <c r="O167" s="102">
        <v>7.9202000000000004</v>
      </c>
      <c r="P167" s="102">
        <v>0.47470000000000001</v>
      </c>
      <c r="Q167" s="102">
        <v>3.5672000000000001</v>
      </c>
      <c r="R167" s="102">
        <v>3.3500000000000002E-2</v>
      </c>
      <c r="S167" s="102">
        <v>4.9299999999999997E-2</v>
      </c>
      <c r="T167" s="102">
        <v>2.1030000000000002</v>
      </c>
      <c r="U167" s="102">
        <v>6.0000000000000001E-3</v>
      </c>
      <c r="V167" s="102">
        <v>1.5403</v>
      </c>
      <c r="W167" s="102">
        <v>3.7499999999999999E-2</v>
      </c>
      <c r="X167" s="102">
        <v>15.8843</v>
      </c>
      <c r="Y167" s="102">
        <f t="shared" si="5"/>
        <v>0.7201864270159517</v>
      </c>
    </row>
    <row r="168" spans="1:25" s="103" customFormat="1" x14ac:dyDescent="0.3">
      <c r="A168" s="97" t="s">
        <v>458</v>
      </c>
      <c r="B168" s="102" t="s">
        <v>481</v>
      </c>
      <c r="C168" s="102">
        <v>53.4</v>
      </c>
      <c r="D168" s="102">
        <v>0.55000000000000004</v>
      </c>
      <c r="E168" s="102">
        <v>2.996</v>
      </c>
      <c r="F168" s="102">
        <v>17.023</v>
      </c>
      <c r="G168" s="102">
        <v>0.16700000000000001</v>
      </c>
      <c r="H168" s="102">
        <v>0.24099999999999999</v>
      </c>
      <c r="I168" s="102">
        <v>13.629</v>
      </c>
      <c r="J168" s="102">
        <v>9.9459999999999997</v>
      </c>
      <c r="K168" s="102">
        <v>0.37</v>
      </c>
      <c r="L168" s="102">
        <v>98.95</v>
      </c>
      <c r="M168" s="97">
        <v>23</v>
      </c>
      <c r="N168" s="102">
        <v>0.1575</v>
      </c>
      <c r="O168" s="102">
        <v>7.8853999999999997</v>
      </c>
      <c r="P168" s="102">
        <v>0.52149999999999996</v>
      </c>
      <c r="Q168" s="102">
        <v>3.7471999999999999</v>
      </c>
      <c r="R168" s="102">
        <v>3.15E-2</v>
      </c>
      <c r="S168" s="102">
        <v>3.0099999999999998E-2</v>
      </c>
      <c r="T168" s="102">
        <v>2.1564000000000001</v>
      </c>
      <c r="U168" s="102">
        <v>3.5000000000000001E-3</v>
      </c>
      <c r="V168" s="102">
        <v>1.2282999999999999</v>
      </c>
      <c r="W168" s="102">
        <v>4.1099999999999998E-2</v>
      </c>
      <c r="X168" s="102">
        <v>15.872299999999999</v>
      </c>
      <c r="Y168" s="102">
        <f t="shared" si="5"/>
        <v>0.77223254551558862</v>
      </c>
    </row>
    <row r="169" spans="1:25" s="103" customFormat="1" x14ac:dyDescent="0.3">
      <c r="A169" s="97" t="s">
        <v>458</v>
      </c>
      <c r="B169" s="102" t="s">
        <v>482</v>
      </c>
      <c r="C169" s="102">
        <v>53.478000000000002</v>
      </c>
      <c r="D169" s="102">
        <v>0.622</v>
      </c>
      <c r="E169" s="102">
        <v>3.0409999999999999</v>
      </c>
      <c r="F169" s="102">
        <v>17.222999999999999</v>
      </c>
      <c r="G169" s="102">
        <v>0.17</v>
      </c>
      <c r="H169" s="102">
        <v>0.24299999999999999</v>
      </c>
      <c r="I169" s="102">
        <v>13.608000000000001</v>
      </c>
      <c r="J169" s="102">
        <v>10.247</v>
      </c>
      <c r="K169" s="102">
        <v>0.39400000000000002</v>
      </c>
      <c r="L169" s="102">
        <v>99.545000000000002</v>
      </c>
      <c r="M169" s="97">
        <v>23</v>
      </c>
      <c r="N169" s="102">
        <v>0.17730000000000001</v>
      </c>
      <c r="O169" s="102">
        <v>7.8604000000000003</v>
      </c>
      <c r="P169" s="102">
        <v>0.52690000000000003</v>
      </c>
      <c r="Q169" s="102">
        <v>3.7736999999999998</v>
      </c>
      <c r="R169" s="102">
        <v>3.1899999999999998E-2</v>
      </c>
      <c r="S169" s="102">
        <v>3.0200000000000001E-2</v>
      </c>
      <c r="T169" s="102">
        <v>2.1432000000000002</v>
      </c>
      <c r="U169" s="102">
        <v>2.0000000000000001E-4</v>
      </c>
      <c r="V169" s="102">
        <v>1.2597</v>
      </c>
      <c r="W169" s="102">
        <v>4.36E-2</v>
      </c>
      <c r="X169" s="102">
        <v>15.907299999999999</v>
      </c>
      <c r="Y169" s="102">
        <f t="shared" si="5"/>
        <v>0.76901631729255004</v>
      </c>
    </row>
    <row r="170" spans="1:25" s="103" customFormat="1" x14ac:dyDescent="0.3">
      <c r="A170" s="97" t="s">
        <v>458</v>
      </c>
      <c r="B170" s="102" t="s">
        <v>483</v>
      </c>
      <c r="C170" s="102">
        <v>52.476999999999997</v>
      </c>
      <c r="D170" s="102">
        <v>0.65600000000000003</v>
      </c>
      <c r="E170" s="102">
        <v>3.4140000000000001</v>
      </c>
      <c r="F170" s="102">
        <v>15.31</v>
      </c>
      <c r="G170" s="102">
        <v>0.17199999999999999</v>
      </c>
      <c r="H170" s="102">
        <v>0.26900000000000002</v>
      </c>
      <c r="I170" s="102">
        <v>13.763999999999999</v>
      </c>
      <c r="J170" s="102">
        <v>10.202999999999999</v>
      </c>
      <c r="K170" s="102">
        <v>0.4</v>
      </c>
      <c r="L170" s="102">
        <v>97.46</v>
      </c>
      <c r="M170" s="97">
        <v>23</v>
      </c>
      <c r="N170" s="102">
        <v>0.1913</v>
      </c>
      <c r="O170" s="102">
        <v>7.8910999999999998</v>
      </c>
      <c r="P170" s="102">
        <v>0.60509999999999997</v>
      </c>
      <c r="Q170" s="102">
        <v>3.4319999999999999</v>
      </c>
      <c r="R170" s="102">
        <v>3.3000000000000002E-2</v>
      </c>
      <c r="S170" s="102">
        <v>3.4299999999999997E-2</v>
      </c>
      <c r="T170" s="102">
        <v>2.2176999999999998</v>
      </c>
      <c r="U170" s="102">
        <v>2.8999999999999998E-3</v>
      </c>
      <c r="V170" s="102">
        <v>1.2830999999999999</v>
      </c>
      <c r="W170" s="102">
        <v>4.53E-2</v>
      </c>
      <c r="X170" s="102">
        <v>15.8276</v>
      </c>
      <c r="Y170" s="102">
        <f t="shared" si="5"/>
        <v>0.7482775585948096</v>
      </c>
    </row>
    <row r="171" spans="1:25" s="103" customFormat="1" x14ac:dyDescent="0.3">
      <c r="A171" s="97" t="s">
        <v>458</v>
      </c>
      <c r="B171" s="102" t="s">
        <v>484</v>
      </c>
      <c r="C171" s="102">
        <v>52.706000000000003</v>
      </c>
      <c r="D171" s="102">
        <v>0.623</v>
      </c>
      <c r="E171" s="102">
        <v>3.2280000000000002</v>
      </c>
      <c r="F171" s="102">
        <v>15.698</v>
      </c>
      <c r="G171" s="102">
        <v>0.20499999999999999</v>
      </c>
      <c r="H171" s="102">
        <v>0.28999999999999998</v>
      </c>
      <c r="I171" s="102">
        <v>13.292999999999999</v>
      </c>
      <c r="J171" s="102">
        <v>10.067</v>
      </c>
      <c r="K171" s="102">
        <v>0.36799999999999999</v>
      </c>
      <c r="L171" s="102">
        <v>97.213999999999999</v>
      </c>
      <c r="M171" s="97">
        <v>23</v>
      </c>
      <c r="N171" s="102">
        <v>0.18160000000000001</v>
      </c>
      <c r="O171" s="102">
        <v>7.9264000000000001</v>
      </c>
      <c r="P171" s="102">
        <v>0.57220000000000004</v>
      </c>
      <c r="Q171" s="102">
        <v>3.5192000000000001</v>
      </c>
      <c r="R171" s="102">
        <v>3.9300000000000002E-2</v>
      </c>
      <c r="S171" s="102">
        <v>3.6999999999999998E-2</v>
      </c>
      <c r="T171" s="102">
        <v>2.1421000000000001</v>
      </c>
      <c r="U171" s="102">
        <v>1.5E-3</v>
      </c>
      <c r="V171" s="102">
        <v>1.2662</v>
      </c>
      <c r="W171" s="102">
        <v>4.1700000000000001E-2</v>
      </c>
      <c r="X171" s="102">
        <v>15.8133</v>
      </c>
      <c r="Y171" s="102">
        <f t="shared" si="5"/>
        <v>0.75543195978120781</v>
      </c>
    </row>
    <row r="172" spans="1:25" s="103" customFormat="1" x14ac:dyDescent="0.3">
      <c r="A172" s="97" t="s">
        <v>458</v>
      </c>
      <c r="B172" s="102" t="s">
        <v>485</v>
      </c>
      <c r="C172" s="102">
        <v>54.155999999999999</v>
      </c>
      <c r="D172" s="102">
        <v>0.35099999999999998</v>
      </c>
      <c r="E172" s="102">
        <v>1.8819999999999999</v>
      </c>
      <c r="F172" s="102">
        <v>16.449000000000002</v>
      </c>
      <c r="G172" s="102">
        <v>0.12</v>
      </c>
      <c r="H172" s="102">
        <v>0.2</v>
      </c>
      <c r="I172" s="102">
        <v>14.034000000000001</v>
      </c>
      <c r="J172" s="102">
        <v>9.1590000000000007</v>
      </c>
      <c r="K172" s="102">
        <v>0.19700000000000001</v>
      </c>
      <c r="L172" s="102">
        <v>97.287999999999997</v>
      </c>
      <c r="M172" s="97">
        <v>23</v>
      </c>
      <c r="N172" s="102">
        <v>0.1017</v>
      </c>
      <c r="O172" s="102">
        <v>8.0923999999999996</v>
      </c>
      <c r="P172" s="102">
        <v>0.33150000000000002</v>
      </c>
      <c r="Q172" s="102">
        <v>3.6638999999999999</v>
      </c>
      <c r="R172" s="102">
        <v>2.2800000000000001E-2</v>
      </c>
      <c r="S172" s="102">
        <v>2.5399999999999999E-2</v>
      </c>
      <c r="T172" s="102">
        <v>2.2469999999999999</v>
      </c>
      <c r="U172" s="102">
        <v>1.4E-3</v>
      </c>
      <c r="V172" s="102">
        <v>1.1445000000000001</v>
      </c>
      <c r="W172" s="102">
        <v>2.2100000000000002E-2</v>
      </c>
      <c r="X172" s="102">
        <v>15.738799999999999</v>
      </c>
      <c r="Y172" s="102">
        <f t="shared" si="5"/>
        <v>0.7805960179440572</v>
      </c>
    </row>
    <row r="173" spans="1:25" s="103" customFormat="1" x14ac:dyDescent="0.3">
      <c r="A173" s="97" t="s">
        <v>458</v>
      </c>
      <c r="B173" s="102" t="s">
        <v>486</v>
      </c>
      <c r="C173" s="102">
        <v>52.433</v>
      </c>
      <c r="D173" s="102">
        <v>0.70899999999999996</v>
      </c>
      <c r="E173" s="102">
        <v>3.3809999999999998</v>
      </c>
      <c r="F173" s="102">
        <v>15.568</v>
      </c>
      <c r="G173" s="102">
        <v>0.192</v>
      </c>
      <c r="H173" s="102">
        <v>0.29499999999999998</v>
      </c>
      <c r="I173" s="102">
        <v>13.106999999999999</v>
      </c>
      <c r="J173" s="102">
        <v>10.512</v>
      </c>
      <c r="K173" s="102">
        <v>0.40500000000000003</v>
      </c>
      <c r="L173" s="102">
        <v>97.242000000000004</v>
      </c>
      <c r="M173" s="97">
        <v>23</v>
      </c>
      <c r="N173" s="102">
        <v>0.20710000000000001</v>
      </c>
      <c r="O173" s="102">
        <v>7.8998999999999997</v>
      </c>
      <c r="P173" s="102">
        <v>0.60040000000000004</v>
      </c>
      <c r="Q173" s="102">
        <v>3.4965000000000002</v>
      </c>
      <c r="R173" s="102">
        <v>3.6799999999999999E-2</v>
      </c>
      <c r="S173" s="102">
        <v>3.7699999999999997E-2</v>
      </c>
      <c r="T173" s="102">
        <v>2.1160000000000001</v>
      </c>
      <c r="U173" s="102">
        <v>6.8999999999999999E-3</v>
      </c>
      <c r="V173" s="102">
        <v>1.3245</v>
      </c>
      <c r="W173" s="102">
        <v>4.5900000000000003E-2</v>
      </c>
      <c r="X173" s="102">
        <v>15.841200000000001</v>
      </c>
      <c r="Y173" s="102">
        <f t="shared" si="5"/>
        <v>0.74579508827225549</v>
      </c>
    </row>
    <row r="174" spans="1:25" s="103" customFormat="1" x14ac:dyDescent="0.3">
      <c r="A174" s="97" t="s">
        <v>458</v>
      </c>
      <c r="B174" s="102" t="s">
        <v>487</v>
      </c>
      <c r="C174" s="102">
        <v>51.439</v>
      </c>
      <c r="D174" s="102">
        <v>0.82499999999999996</v>
      </c>
      <c r="E174" s="102">
        <v>4.2350000000000003</v>
      </c>
      <c r="F174" s="102">
        <v>14.723000000000001</v>
      </c>
      <c r="G174" s="102">
        <v>0.25</v>
      </c>
      <c r="H174" s="102">
        <v>0.30399999999999999</v>
      </c>
      <c r="I174" s="102">
        <v>12.893000000000001</v>
      </c>
      <c r="J174" s="102">
        <v>11.504</v>
      </c>
      <c r="K174" s="102">
        <v>0.59199999999999997</v>
      </c>
      <c r="L174" s="102">
        <v>97.3</v>
      </c>
      <c r="M174" s="97">
        <v>23</v>
      </c>
      <c r="N174" s="102">
        <v>0.2422</v>
      </c>
      <c r="O174" s="102">
        <v>7.79</v>
      </c>
      <c r="P174" s="102">
        <v>0.75600000000000001</v>
      </c>
      <c r="Q174" s="102">
        <v>3.3237999999999999</v>
      </c>
      <c r="R174" s="102">
        <v>4.82E-2</v>
      </c>
      <c r="S174" s="102">
        <v>3.9E-2</v>
      </c>
      <c r="T174" s="102">
        <v>2.0920999999999998</v>
      </c>
      <c r="U174" s="102">
        <v>4.4999999999999997E-3</v>
      </c>
      <c r="V174" s="102">
        <v>1.4570000000000001</v>
      </c>
      <c r="W174" s="102">
        <v>6.7400000000000002E-2</v>
      </c>
      <c r="X174" s="102">
        <v>15.88</v>
      </c>
      <c r="Y174" s="102">
        <f t="shared" si="5"/>
        <v>0.71713856749122284</v>
      </c>
    </row>
    <row r="175" spans="1:25" s="103" customFormat="1" x14ac:dyDescent="0.3">
      <c r="A175" s="97" t="s">
        <v>458</v>
      </c>
      <c r="B175" s="102" t="s">
        <v>488</v>
      </c>
      <c r="C175" s="102">
        <v>50.151000000000003</v>
      </c>
      <c r="D175" s="102">
        <v>0.96099999999999997</v>
      </c>
      <c r="E175" s="102">
        <v>4.976</v>
      </c>
      <c r="F175" s="102">
        <v>13.891999999999999</v>
      </c>
      <c r="G175" s="102">
        <v>0.28599999999999998</v>
      </c>
      <c r="H175" s="102">
        <v>0.34799999999999998</v>
      </c>
      <c r="I175" s="102">
        <v>13.145</v>
      </c>
      <c r="J175" s="102">
        <v>12.294</v>
      </c>
      <c r="K175" s="102">
        <v>0.77</v>
      </c>
      <c r="L175" s="102">
        <v>97.361000000000004</v>
      </c>
      <c r="M175" s="97">
        <v>23</v>
      </c>
      <c r="N175" s="102">
        <v>0.28439999999999999</v>
      </c>
      <c r="O175" s="102">
        <v>7.6494</v>
      </c>
      <c r="P175" s="102">
        <v>0.89449999999999996</v>
      </c>
      <c r="Q175" s="102">
        <v>3.1587000000000001</v>
      </c>
      <c r="R175" s="102">
        <v>5.5599999999999997E-2</v>
      </c>
      <c r="S175" s="102">
        <v>4.4900000000000002E-2</v>
      </c>
      <c r="T175" s="102">
        <v>2.1484000000000001</v>
      </c>
      <c r="U175" s="102">
        <v>9.7999999999999997E-3</v>
      </c>
      <c r="V175" s="102">
        <v>1.5682</v>
      </c>
      <c r="W175" s="102">
        <v>8.8300000000000003E-2</v>
      </c>
      <c r="X175" s="102">
        <v>15.9574</v>
      </c>
      <c r="Y175" s="102">
        <f t="shared" si="5"/>
        <v>0.69121695753390777</v>
      </c>
    </row>
    <row r="176" spans="1:25" s="103" customFormat="1" x14ac:dyDescent="0.3">
      <c r="A176" s="97" t="s">
        <v>458</v>
      </c>
      <c r="B176" s="102" t="s">
        <v>489</v>
      </c>
      <c r="C176" s="102">
        <v>50.113999999999997</v>
      </c>
      <c r="D176" s="102">
        <v>0.93799999999999994</v>
      </c>
      <c r="E176" s="102">
        <v>5.0510000000000002</v>
      </c>
      <c r="F176" s="102">
        <v>14.172000000000001</v>
      </c>
      <c r="G176" s="102">
        <v>0.28499999999999998</v>
      </c>
      <c r="H176" s="102">
        <v>0.315</v>
      </c>
      <c r="I176" s="102">
        <v>13.154999999999999</v>
      </c>
      <c r="J176" s="102">
        <v>11.805999999999999</v>
      </c>
      <c r="K176" s="102">
        <v>0.748</v>
      </c>
      <c r="L176" s="102">
        <v>96.710999999999999</v>
      </c>
      <c r="M176" s="97">
        <v>23</v>
      </c>
      <c r="N176" s="102">
        <v>0.27810000000000001</v>
      </c>
      <c r="O176" s="102">
        <v>7.6672000000000002</v>
      </c>
      <c r="P176" s="102">
        <v>0.91090000000000004</v>
      </c>
      <c r="Q176" s="102">
        <v>3.2323</v>
      </c>
      <c r="R176" s="102">
        <v>5.5599999999999997E-2</v>
      </c>
      <c r="S176" s="102">
        <v>4.0800000000000003E-2</v>
      </c>
      <c r="T176" s="102">
        <v>2.1564999999999999</v>
      </c>
      <c r="U176" s="102">
        <v>6.4999999999999997E-3</v>
      </c>
      <c r="V176" s="102">
        <v>1.5105999999999999</v>
      </c>
      <c r="W176" s="102">
        <v>8.6099999999999996E-2</v>
      </c>
      <c r="X176" s="102">
        <v>15.9537</v>
      </c>
      <c r="Y176" s="102">
        <f t="shared" si="5"/>
        <v>0.70396892816225665</v>
      </c>
    </row>
    <row r="177" spans="1:25" s="103" customFormat="1" x14ac:dyDescent="0.3">
      <c r="A177" s="97" t="s">
        <v>458</v>
      </c>
      <c r="B177" s="102" t="s">
        <v>490</v>
      </c>
      <c r="C177" s="102">
        <v>50.195</v>
      </c>
      <c r="D177" s="102">
        <v>0.92800000000000005</v>
      </c>
      <c r="E177" s="102">
        <v>4.9349999999999996</v>
      </c>
      <c r="F177" s="102">
        <v>14.281000000000001</v>
      </c>
      <c r="G177" s="102">
        <v>0.29899999999999999</v>
      </c>
      <c r="H177" s="102">
        <v>0.373</v>
      </c>
      <c r="I177" s="102">
        <v>13.21</v>
      </c>
      <c r="J177" s="102">
        <v>11.757999999999999</v>
      </c>
      <c r="K177" s="102">
        <v>0.68100000000000005</v>
      </c>
      <c r="L177" s="102">
        <v>96.753</v>
      </c>
      <c r="M177" s="97">
        <v>23</v>
      </c>
      <c r="N177" s="102">
        <v>0.2752</v>
      </c>
      <c r="O177" s="102">
        <v>7.6773999999999996</v>
      </c>
      <c r="P177" s="102">
        <v>0.88970000000000005</v>
      </c>
      <c r="Q177" s="102">
        <v>3.2561</v>
      </c>
      <c r="R177" s="102">
        <v>5.8400000000000001E-2</v>
      </c>
      <c r="S177" s="102">
        <v>4.8300000000000003E-2</v>
      </c>
      <c r="T177" s="102">
        <v>2.165</v>
      </c>
      <c r="U177" s="102">
        <v>6.7999999999999996E-3</v>
      </c>
      <c r="V177" s="102">
        <v>1.5041</v>
      </c>
      <c r="W177" s="102">
        <v>7.8399999999999997E-2</v>
      </c>
      <c r="X177" s="102">
        <v>15.964</v>
      </c>
      <c r="Y177" s="102">
        <f t="shared" si="5"/>
        <v>0.70639063741115027</v>
      </c>
    </row>
    <row r="178" spans="1:25" s="103" customFormat="1" x14ac:dyDescent="0.3">
      <c r="A178" s="97" t="s">
        <v>458</v>
      </c>
      <c r="B178" s="102" t="s">
        <v>491</v>
      </c>
      <c r="C178" s="102">
        <v>51.482999999999997</v>
      </c>
      <c r="D178" s="102">
        <v>0.746</v>
      </c>
      <c r="E178" s="102">
        <v>3.4780000000000002</v>
      </c>
      <c r="F178" s="102">
        <v>15.114000000000001</v>
      </c>
      <c r="G178" s="102">
        <v>0.153</v>
      </c>
      <c r="H178" s="102">
        <v>0.32200000000000001</v>
      </c>
      <c r="I178" s="102">
        <v>13.037000000000001</v>
      </c>
      <c r="J178" s="102">
        <v>11.313000000000001</v>
      </c>
      <c r="K178" s="102">
        <v>0.51</v>
      </c>
      <c r="L178" s="102">
        <v>96.289000000000001</v>
      </c>
      <c r="M178" s="97">
        <v>23</v>
      </c>
      <c r="N178" s="102">
        <v>0.221</v>
      </c>
      <c r="O178" s="102">
        <v>7.8662999999999998</v>
      </c>
      <c r="P178" s="102">
        <v>0.62629999999999997</v>
      </c>
      <c r="Q178" s="102">
        <v>3.4426000000000001</v>
      </c>
      <c r="R178" s="102">
        <v>2.98E-2</v>
      </c>
      <c r="S178" s="102">
        <v>4.1700000000000001E-2</v>
      </c>
      <c r="T178" s="102">
        <v>2.1343999999999999</v>
      </c>
      <c r="U178" s="102">
        <v>6.7999999999999996E-3</v>
      </c>
      <c r="V178" s="102">
        <v>1.4457</v>
      </c>
      <c r="W178" s="102">
        <v>5.8599999999999999E-2</v>
      </c>
      <c r="X178" s="102">
        <v>15.8827</v>
      </c>
      <c r="Y178" s="102">
        <f t="shared" si="5"/>
        <v>0.72576007619920035</v>
      </c>
    </row>
    <row r="179" spans="1:25" s="103" customFormat="1" x14ac:dyDescent="0.3">
      <c r="A179" s="97" t="s">
        <v>458</v>
      </c>
      <c r="B179" s="102" t="s">
        <v>492</v>
      </c>
      <c r="C179" s="102">
        <v>52.131999999999998</v>
      </c>
      <c r="D179" s="102">
        <v>0.57499999999999996</v>
      </c>
      <c r="E179" s="102">
        <v>3.0019999999999998</v>
      </c>
      <c r="F179" s="102">
        <v>15.327999999999999</v>
      </c>
      <c r="G179" s="102">
        <v>0.126</v>
      </c>
      <c r="H179" s="102">
        <v>0.38600000000000001</v>
      </c>
      <c r="I179" s="102">
        <v>13.221</v>
      </c>
      <c r="J179" s="102">
        <v>11.382999999999999</v>
      </c>
      <c r="K179" s="102">
        <v>0.35699999999999998</v>
      </c>
      <c r="L179" s="102">
        <v>96.626000000000005</v>
      </c>
      <c r="M179" s="97">
        <v>23</v>
      </c>
      <c r="N179" s="102">
        <v>0.16969999999999999</v>
      </c>
      <c r="O179" s="102">
        <v>7.9321000000000002</v>
      </c>
      <c r="P179" s="102">
        <v>0.53839999999999999</v>
      </c>
      <c r="Q179" s="102">
        <v>3.4765999999999999</v>
      </c>
      <c r="R179" s="102">
        <v>2.4500000000000001E-2</v>
      </c>
      <c r="S179" s="102">
        <v>4.9700000000000001E-2</v>
      </c>
      <c r="T179" s="102">
        <v>2.1554000000000002</v>
      </c>
      <c r="U179" s="102">
        <v>3.5000000000000001E-3</v>
      </c>
      <c r="V179" s="102">
        <v>1.4484999999999999</v>
      </c>
      <c r="W179" s="102">
        <v>4.0800000000000003E-2</v>
      </c>
      <c r="X179" s="102">
        <v>15.8497</v>
      </c>
      <c r="Y179" s="102">
        <f t="shared" si="5"/>
        <v>0.72732821651259316</v>
      </c>
    </row>
    <row r="180" spans="1:25" s="103" customFormat="1" x14ac:dyDescent="0.3">
      <c r="A180" s="97" t="s">
        <v>458</v>
      </c>
      <c r="B180" s="102" t="s">
        <v>493</v>
      </c>
      <c r="C180" s="102">
        <v>52.805</v>
      </c>
      <c r="D180" s="102">
        <v>0.51400000000000001</v>
      </c>
      <c r="E180" s="102">
        <v>2.5920000000000001</v>
      </c>
      <c r="F180" s="102">
        <v>14.661</v>
      </c>
      <c r="G180" s="102">
        <v>0.151</v>
      </c>
      <c r="H180" s="102">
        <v>0.38600000000000001</v>
      </c>
      <c r="I180" s="102">
        <v>13.382</v>
      </c>
      <c r="J180" s="102">
        <v>12.007999999999999</v>
      </c>
      <c r="K180" s="102">
        <v>0.26500000000000001</v>
      </c>
      <c r="L180" s="102">
        <v>96.91</v>
      </c>
      <c r="M180" s="97">
        <v>23</v>
      </c>
      <c r="N180" s="102">
        <v>0.15160000000000001</v>
      </c>
      <c r="O180" s="102">
        <v>8.0264000000000006</v>
      </c>
      <c r="P180" s="102">
        <v>0.46429999999999999</v>
      </c>
      <c r="Q180" s="102">
        <v>3.3220999999999998</v>
      </c>
      <c r="R180" s="102">
        <v>2.92E-2</v>
      </c>
      <c r="S180" s="102">
        <v>4.9599999999999998E-2</v>
      </c>
      <c r="T180" s="102">
        <v>2.1795</v>
      </c>
      <c r="U180" s="102">
        <v>8.8999999999999999E-3</v>
      </c>
      <c r="V180" s="102">
        <v>1.5264</v>
      </c>
      <c r="W180" s="102">
        <v>3.0300000000000001E-2</v>
      </c>
      <c r="X180" s="102">
        <v>15.7971</v>
      </c>
      <c r="Y180" s="102">
        <f t="shared" si="5"/>
        <v>0.70749894274472436</v>
      </c>
    </row>
    <row r="181" spans="1:25" s="103" customFormat="1" x14ac:dyDescent="0.3">
      <c r="A181" s="97" t="s">
        <v>458</v>
      </c>
      <c r="B181" s="102" t="s">
        <v>494</v>
      </c>
      <c r="C181" s="102">
        <v>52.837000000000003</v>
      </c>
      <c r="D181" s="102">
        <v>0.54500000000000004</v>
      </c>
      <c r="E181" s="102">
        <v>2.7549999999999999</v>
      </c>
      <c r="F181" s="102">
        <v>14.728999999999999</v>
      </c>
      <c r="G181" s="102">
        <v>0.193</v>
      </c>
      <c r="H181" s="102">
        <v>0.45300000000000001</v>
      </c>
      <c r="I181" s="102">
        <v>13.115</v>
      </c>
      <c r="J181" s="102">
        <v>12.375</v>
      </c>
      <c r="K181" s="102">
        <v>0.34699999999999998</v>
      </c>
      <c r="L181" s="102">
        <v>97.457999999999998</v>
      </c>
      <c r="M181" s="97">
        <v>23</v>
      </c>
      <c r="N181" s="102">
        <v>0.16</v>
      </c>
      <c r="O181" s="102">
        <v>7.9968000000000004</v>
      </c>
      <c r="P181" s="102">
        <v>0.49149999999999999</v>
      </c>
      <c r="Q181" s="102">
        <v>3.3231999999999999</v>
      </c>
      <c r="R181" s="102">
        <v>3.73E-2</v>
      </c>
      <c r="S181" s="102">
        <v>5.8000000000000003E-2</v>
      </c>
      <c r="T181" s="102">
        <v>2.1269</v>
      </c>
      <c r="U181" s="102">
        <v>5.3E-3</v>
      </c>
      <c r="V181" s="102">
        <v>1.5664</v>
      </c>
      <c r="W181" s="102">
        <v>3.95E-2</v>
      </c>
      <c r="X181" s="102">
        <v>15.812799999999999</v>
      </c>
      <c r="Y181" s="102">
        <f t="shared" si="5"/>
        <v>0.70218636560305092</v>
      </c>
    </row>
    <row r="182" spans="1:25" s="103" customFormat="1" x14ac:dyDescent="0.3">
      <c r="A182" s="97" t="s">
        <v>458</v>
      </c>
      <c r="B182" s="102" t="s">
        <v>495</v>
      </c>
      <c r="C182" s="102">
        <v>51.86</v>
      </c>
      <c r="D182" s="102">
        <v>0.70499999999999996</v>
      </c>
      <c r="E182" s="102">
        <v>3.9489999999999998</v>
      </c>
      <c r="F182" s="102">
        <v>15.227</v>
      </c>
      <c r="G182" s="102">
        <v>0.23300000000000001</v>
      </c>
      <c r="H182" s="102">
        <v>0.4</v>
      </c>
      <c r="I182" s="102">
        <v>13.177</v>
      </c>
      <c r="J182" s="102">
        <v>11.302</v>
      </c>
      <c r="K182" s="102">
        <v>0.46899999999999997</v>
      </c>
      <c r="L182" s="102">
        <v>97.447000000000003</v>
      </c>
      <c r="M182" s="97">
        <v>23</v>
      </c>
      <c r="N182" s="102">
        <v>0.2064</v>
      </c>
      <c r="O182" s="102">
        <v>7.8288000000000002</v>
      </c>
      <c r="P182" s="102">
        <v>0.70269999999999999</v>
      </c>
      <c r="Q182" s="102">
        <v>3.4266999999999999</v>
      </c>
      <c r="R182" s="102">
        <v>4.48E-2</v>
      </c>
      <c r="S182" s="102">
        <v>5.11E-2</v>
      </c>
      <c r="T182" s="102">
        <v>2.1314000000000002</v>
      </c>
      <c r="U182" s="102">
        <v>4.5999999999999999E-3</v>
      </c>
      <c r="V182" s="102">
        <v>1.4269000000000001</v>
      </c>
      <c r="W182" s="102">
        <v>5.3199999999999997E-2</v>
      </c>
      <c r="X182" s="102">
        <v>15.887</v>
      </c>
      <c r="Y182" s="102">
        <f t="shared" si="5"/>
        <v>0.7274406849255588</v>
      </c>
    </row>
    <row r="183" spans="1:25" s="103" customFormat="1" x14ac:dyDescent="0.3">
      <c r="A183" s="97" t="s">
        <v>458</v>
      </c>
      <c r="B183" s="102" t="s">
        <v>496</v>
      </c>
      <c r="C183" s="102">
        <v>49.183</v>
      </c>
      <c r="D183" s="102">
        <v>1.1759999999999999</v>
      </c>
      <c r="E183" s="102">
        <v>5.97</v>
      </c>
      <c r="F183" s="102">
        <v>14.14</v>
      </c>
      <c r="G183" s="102">
        <v>0.372</v>
      </c>
      <c r="H183" s="102">
        <v>0.27600000000000002</v>
      </c>
      <c r="I183" s="102">
        <v>12.879</v>
      </c>
      <c r="J183" s="102">
        <v>11.664</v>
      </c>
      <c r="K183" s="102">
        <v>1.2789999999999999</v>
      </c>
      <c r="L183" s="102">
        <v>97.004999999999995</v>
      </c>
      <c r="M183" s="97">
        <v>23</v>
      </c>
      <c r="N183" s="102">
        <v>0.3483</v>
      </c>
      <c r="O183" s="102">
        <v>7.5115999999999996</v>
      </c>
      <c r="P183" s="102">
        <v>1.0747</v>
      </c>
      <c r="Q183" s="102">
        <v>3.2191999999999998</v>
      </c>
      <c r="R183" s="102">
        <v>7.2400000000000006E-2</v>
      </c>
      <c r="S183" s="102">
        <v>3.5700000000000003E-2</v>
      </c>
      <c r="T183" s="102">
        <v>2.1076999999999999</v>
      </c>
      <c r="U183" s="102">
        <v>7.4000000000000003E-3</v>
      </c>
      <c r="V183" s="102">
        <v>1.4898</v>
      </c>
      <c r="W183" s="102">
        <v>0.1469</v>
      </c>
      <c r="X183" s="102">
        <v>16.014299999999999</v>
      </c>
      <c r="Y183" s="102">
        <f t="shared" si="5"/>
        <v>0.70600794780025677</v>
      </c>
    </row>
    <row r="184" spans="1:25" s="103" customFormat="1" x14ac:dyDescent="0.3">
      <c r="A184" s="97" t="s">
        <v>458</v>
      </c>
      <c r="B184" s="102" t="s">
        <v>497</v>
      </c>
      <c r="C184" s="102">
        <v>50.311999999999998</v>
      </c>
      <c r="D184" s="102">
        <v>0.88100000000000001</v>
      </c>
      <c r="E184" s="102">
        <v>4.7839999999999998</v>
      </c>
      <c r="F184" s="102">
        <v>14.952999999999999</v>
      </c>
      <c r="G184" s="102">
        <v>0.27900000000000003</v>
      </c>
      <c r="H184" s="102">
        <v>0.378</v>
      </c>
      <c r="I184" s="102">
        <v>12.75</v>
      </c>
      <c r="J184" s="102">
        <v>11.079000000000001</v>
      </c>
      <c r="K184" s="102">
        <v>0.85299999999999998</v>
      </c>
      <c r="L184" s="102">
        <v>96.510999999999996</v>
      </c>
      <c r="M184" s="97">
        <v>23</v>
      </c>
      <c r="N184" s="102">
        <v>0.26079999999999998</v>
      </c>
      <c r="O184" s="102">
        <v>7.6818</v>
      </c>
      <c r="P184" s="102">
        <v>0.86099999999999999</v>
      </c>
      <c r="Q184" s="102">
        <v>3.4034</v>
      </c>
      <c r="R184" s="102">
        <v>5.4399999999999997E-2</v>
      </c>
      <c r="S184" s="102">
        <v>4.8800000000000003E-2</v>
      </c>
      <c r="T184" s="102">
        <v>2.0857999999999999</v>
      </c>
      <c r="U184" s="102">
        <v>1.0800000000000001E-2</v>
      </c>
      <c r="V184" s="102">
        <v>1.4148000000000001</v>
      </c>
      <c r="W184" s="102">
        <v>9.7900000000000001E-2</v>
      </c>
      <c r="X184" s="102">
        <v>15.9382</v>
      </c>
      <c r="Y184" s="102">
        <f t="shared" si="5"/>
        <v>0.72777629013048795</v>
      </c>
    </row>
    <row r="185" spans="1:25" s="103" customFormat="1" x14ac:dyDescent="0.3">
      <c r="A185" s="97" t="s">
        <v>458</v>
      </c>
      <c r="B185" s="102" t="s">
        <v>498</v>
      </c>
      <c r="C185" s="102">
        <v>50.526000000000003</v>
      </c>
      <c r="D185" s="102">
        <v>0.73099999999999998</v>
      </c>
      <c r="E185" s="102">
        <v>4.625</v>
      </c>
      <c r="F185" s="102">
        <v>14.282999999999999</v>
      </c>
      <c r="G185" s="102">
        <v>0.29399999999999998</v>
      </c>
      <c r="H185" s="102">
        <v>0.26200000000000001</v>
      </c>
      <c r="I185" s="102">
        <v>13.034000000000001</v>
      </c>
      <c r="J185" s="102">
        <v>11.648</v>
      </c>
      <c r="K185" s="102">
        <v>0.876</v>
      </c>
      <c r="L185" s="102">
        <v>96.311999999999998</v>
      </c>
      <c r="M185" s="97">
        <v>23</v>
      </c>
      <c r="N185" s="102">
        <v>0.217</v>
      </c>
      <c r="O185" s="102">
        <v>7.7389000000000001</v>
      </c>
      <c r="P185" s="102">
        <v>0.83499999999999996</v>
      </c>
      <c r="Q185" s="102">
        <v>3.2610999999999999</v>
      </c>
      <c r="R185" s="102">
        <v>5.7500000000000002E-2</v>
      </c>
      <c r="S185" s="102">
        <v>3.4000000000000002E-2</v>
      </c>
      <c r="T185" s="102">
        <v>2.1392000000000002</v>
      </c>
      <c r="U185" s="102">
        <v>4.1000000000000003E-3</v>
      </c>
      <c r="V185" s="102">
        <v>1.4921</v>
      </c>
      <c r="W185" s="102">
        <v>0.10100000000000001</v>
      </c>
      <c r="X185" s="102">
        <v>15.879899999999999</v>
      </c>
      <c r="Y185" s="102">
        <f t="shared" si="5"/>
        <v>0.7083663063284531</v>
      </c>
    </row>
    <row r="186" spans="1:25" s="103" customFormat="1" x14ac:dyDescent="0.3">
      <c r="A186" s="97" t="s">
        <v>458</v>
      </c>
      <c r="B186" s="102" t="s">
        <v>499</v>
      </c>
      <c r="C186" s="102">
        <v>51.445</v>
      </c>
      <c r="D186" s="102">
        <v>0.91800000000000004</v>
      </c>
      <c r="E186" s="102">
        <v>4.2839999999999998</v>
      </c>
      <c r="F186" s="102">
        <v>13.992000000000001</v>
      </c>
      <c r="G186" s="102">
        <v>0.24099999999999999</v>
      </c>
      <c r="H186" s="102">
        <v>0.48699999999999999</v>
      </c>
      <c r="I186" s="102">
        <v>12.455</v>
      </c>
      <c r="J186" s="102">
        <v>13.222</v>
      </c>
      <c r="K186" s="102">
        <v>0.70899999999999996</v>
      </c>
      <c r="L186" s="102">
        <v>97.941999999999993</v>
      </c>
      <c r="M186" s="97">
        <v>23</v>
      </c>
      <c r="N186" s="102">
        <v>0.2697</v>
      </c>
      <c r="O186" s="102">
        <v>7.7927</v>
      </c>
      <c r="P186" s="102">
        <v>0.76480000000000004</v>
      </c>
      <c r="Q186" s="102">
        <v>3.1594000000000002</v>
      </c>
      <c r="R186" s="102">
        <v>4.6600000000000003E-2</v>
      </c>
      <c r="S186" s="102">
        <v>6.25E-2</v>
      </c>
      <c r="T186" s="102">
        <v>2.0215999999999998</v>
      </c>
      <c r="U186" s="102">
        <v>1.03E-2</v>
      </c>
      <c r="V186" s="102">
        <v>1.675</v>
      </c>
      <c r="W186" s="102">
        <v>8.0799999999999997E-2</v>
      </c>
      <c r="X186" s="102">
        <v>15.896100000000001</v>
      </c>
      <c r="Y186" s="102">
        <f t="shared" si="5"/>
        <v>0.67702903527541136</v>
      </c>
    </row>
    <row r="187" spans="1:25" s="103" customFormat="1" x14ac:dyDescent="0.3">
      <c r="A187" s="97" t="s">
        <v>458</v>
      </c>
      <c r="B187" s="102" t="s">
        <v>500</v>
      </c>
      <c r="C187" s="102">
        <v>46.37</v>
      </c>
      <c r="D187" s="102">
        <v>0.6</v>
      </c>
      <c r="E187" s="102">
        <v>6.8079999999999998</v>
      </c>
      <c r="F187" s="102">
        <v>13.859</v>
      </c>
      <c r="G187" s="102">
        <v>0.29499999999999998</v>
      </c>
      <c r="H187" s="102">
        <v>0.307</v>
      </c>
      <c r="I187" s="102">
        <v>11.318</v>
      </c>
      <c r="J187" s="102">
        <v>14.465</v>
      </c>
      <c r="K187" s="102">
        <v>0.55300000000000005</v>
      </c>
      <c r="L187" s="102">
        <v>94.753</v>
      </c>
      <c r="M187" s="97">
        <v>23</v>
      </c>
      <c r="N187" s="102">
        <v>0.184</v>
      </c>
      <c r="O187" s="102">
        <v>7.3361000000000001</v>
      </c>
      <c r="P187" s="102">
        <v>1.2696000000000001</v>
      </c>
      <c r="Q187" s="102">
        <v>3.2686000000000002</v>
      </c>
      <c r="R187" s="102">
        <v>5.96E-2</v>
      </c>
      <c r="S187" s="102">
        <v>4.1099999999999998E-2</v>
      </c>
      <c r="T187" s="102">
        <v>1.9187000000000001</v>
      </c>
      <c r="U187" s="102">
        <v>1.17E-2</v>
      </c>
      <c r="V187" s="102">
        <v>1.9139999999999999</v>
      </c>
      <c r="W187" s="102">
        <v>6.5799999999999997E-2</v>
      </c>
      <c r="X187" s="102">
        <v>16.079899999999999</v>
      </c>
      <c r="Y187" s="102">
        <f t="shared" si="5"/>
        <v>0.6549228050268</v>
      </c>
    </row>
  </sheetData>
  <mergeCells count="1">
    <mergeCell ref="B1:AC1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A2F0A-CDF5-4442-A077-95FFF4A23319}">
  <dimension ref="A1:V172"/>
  <sheetViews>
    <sheetView zoomScale="85" zoomScaleNormal="85" workbookViewId="0">
      <selection activeCell="A2" sqref="A1:V1048576"/>
    </sheetView>
  </sheetViews>
  <sheetFormatPr defaultRowHeight="14" x14ac:dyDescent="0.3"/>
  <cols>
    <col min="1" max="1" width="21.08203125" customWidth="1"/>
    <col min="2" max="2" width="8.6640625" style="18"/>
    <col min="3" max="3" width="19.9140625" customWidth="1"/>
    <col min="4" max="4" width="20.9140625" style="28" customWidth="1"/>
    <col min="5" max="7" width="8.75" bestFit="1" customWidth="1"/>
    <col min="8" max="8" width="9.9140625" bestFit="1" customWidth="1"/>
    <col min="9" max="10" width="9" bestFit="1" customWidth="1"/>
    <col min="11" max="12" width="8.75" bestFit="1" customWidth="1"/>
    <col min="13" max="13" width="11.4140625" customWidth="1"/>
    <col min="14" max="14" width="10.6640625" customWidth="1"/>
    <col min="15" max="15" width="9.5" bestFit="1" customWidth="1"/>
    <col min="16" max="17" width="9" bestFit="1" customWidth="1"/>
    <col min="18" max="20" width="8.75" bestFit="1" customWidth="1"/>
  </cols>
  <sheetData>
    <row r="1" spans="1:22" ht="17.5" x14ac:dyDescent="0.35">
      <c r="A1" s="104" t="s">
        <v>739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2" ht="15" x14ac:dyDescent="0.3">
      <c r="A2" s="105"/>
      <c r="B2" s="106" t="s">
        <v>282</v>
      </c>
      <c r="C2" s="107" t="s">
        <v>501</v>
      </c>
      <c r="D2" s="106" t="s">
        <v>502</v>
      </c>
      <c r="E2" s="107" t="s">
        <v>249</v>
      </c>
      <c r="F2" s="106" t="s">
        <v>250</v>
      </c>
      <c r="G2" s="106" t="s">
        <v>251</v>
      </c>
      <c r="H2" s="108" t="s">
        <v>503</v>
      </c>
      <c r="I2" s="108" t="s">
        <v>504</v>
      </c>
      <c r="J2" s="109" t="s">
        <v>254</v>
      </c>
      <c r="K2" s="106" t="s">
        <v>255</v>
      </c>
      <c r="L2" s="106" t="s">
        <v>256</v>
      </c>
      <c r="M2" s="108" t="s">
        <v>505</v>
      </c>
      <c r="N2" s="108" t="s">
        <v>506</v>
      </c>
      <c r="O2" s="109" t="s">
        <v>254</v>
      </c>
      <c r="P2" s="106" t="s">
        <v>507</v>
      </c>
      <c r="Q2" s="106" t="s">
        <v>508</v>
      </c>
      <c r="R2" s="110" t="s">
        <v>509</v>
      </c>
      <c r="S2" s="110" t="s">
        <v>510</v>
      </c>
      <c r="T2" s="106" t="s">
        <v>511</v>
      </c>
      <c r="U2" s="106" t="s">
        <v>512</v>
      </c>
      <c r="V2" s="106" t="s">
        <v>513</v>
      </c>
    </row>
    <row r="3" spans="1:22" x14ac:dyDescent="0.3">
      <c r="A3" s="111" t="s">
        <v>514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2" ht="15" x14ac:dyDescent="0.3">
      <c r="A4" s="112" t="s">
        <v>515</v>
      </c>
      <c r="B4" s="106"/>
      <c r="C4" s="113"/>
      <c r="D4" s="106"/>
      <c r="E4" s="107"/>
      <c r="F4" s="106"/>
      <c r="G4" s="106"/>
      <c r="H4" s="108"/>
      <c r="I4" s="108"/>
      <c r="J4" s="109"/>
      <c r="K4" s="106"/>
      <c r="L4" s="106"/>
      <c r="M4" s="108"/>
      <c r="N4" s="108"/>
      <c r="O4" s="109"/>
      <c r="P4" s="106"/>
      <c r="Q4" s="106"/>
      <c r="R4" s="110"/>
      <c r="S4" s="110"/>
      <c r="T4" s="106"/>
      <c r="U4" s="106"/>
      <c r="V4" s="106"/>
    </row>
    <row r="5" spans="1:22" x14ac:dyDescent="0.3">
      <c r="A5" s="105" t="s">
        <v>516</v>
      </c>
      <c r="B5" s="114" t="s">
        <v>517</v>
      </c>
      <c r="C5" s="114" t="s">
        <v>518</v>
      </c>
      <c r="D5" s="114" t="s">
        <v>519</v>
      </c>
      <c r="E5" s="114">
        <v>374.3</v>
      </c>
      <c r="F5" s="114">
        <v>143</v>
      </c>
      <c r="G5" s="114">
        <v>187</v>
      </c>
      <c r="H5" s="115">
        <v>2.2142785876230575</v>
      </c>
      <c r="I5" s="116">
        <v>0.71931979837288496</v>
      </c>
      <c r="J5" s="116">
        <v>6.2211756023282202E-6</v>
      </c>
      <c r="K5" s="114">
        <v>5.03</v>
      </c>
      <c r="L5" s="114">
        <v>28</v>
      </c>
      <c r="M5" s="117">
        <v>0.1093360400824336</v>
      </c>
      <c r="N5" s="116">
        <v>0.512455994737681</v>
      </c>
      <c r="O5" s="116">
        <v>2.6057135796026598E-6</v>
      </c>
      <c r="P5" s="118">
        <v>0.51218802078391745</v>
      </c>
      <c r="Q5" s="117">
        <v>0.70751944280387369</v>
      </c>
      <c r="R5" s="119">
        <v>0.3</v>
      </c>
      <c r="S5" s="120">
        <v>3.45</v>
      </c>
      <c r="T5" s="121">
        <v>987.39872386226295</v>
      </c>
      <c r="U5" s="121">
        <v>1161.8740088897855</v>
      </c>
      <c r="V5" s="115">
        <v>-0.44414824564090705</v>
      </c>
    </row>
    <row r="6" spans="1:22" x14ac:dyDescent="0.3">
      <c r="A6" s="105" t="s">
        <v>516</v>
      </c>
      <c r="B6" s="114" t="s">
        <v>520</v>
      </c>
      <c r="C6" s="114" t="s">
        <v>518</v>
      </c>
      <c r="D6" s="114" t="s">
        <v>519</v>
      </c>
      <c r="E6" s="114">
        <v>374.3</v>
      </c>
      <c r="F6" s="114">
        <v>150</v>
      </c>
      <c r="G6" s="114">
        <v>185</v>
      </c>
      <c r="H6" s="115">
        <v>2.3477797914506433</v>
      </c>
      <c r="I6" s="116">
        <v>0.720038426611048</v>
      </c>
      <c r="J6" s="116">
        <v>6.76549857087063E-6</v>
      </c>
      <c r="K6" s="114">
        <v>5.18</v>
      </c>
      <c r="L6" s="114">
        <v>29.2</v>
      </c>
      <c r="M6" s="117">
        <v>0.10796930236087701</v>
      </c>
      <c r="N6" s="116">
        <v>0.51243843860154603</v>
      </c>
      <c r="O6" s="116">
        <v>2.9955754732408699E-6</v>
      </c>
      <c r="P6" s="118">
        <v>0.51217381441342902</v>
      </c>
      <c r="Q6" s="117">
        <v>0.70752661509296955</v>
      </c>
      <c r="R6" s="119">
        <v>0.34970790645738603</v>
      </c>
      <c r="S6" s="120">
        <v>3.45</v>
      </c>
      <c r="T6" s="121">
        <v>996.860065453174</v>
      </c>
      <c r="U6" s="121">
        <v>1180.426282623308</v>
      </c>
      <c r="V6" s="115">
        <v>-0.45109658179523637</v>
      </c>
    </row>
    <row r="7" spans="1:22" x14ac:dyDescent="0.3">
      <c r="A7" s="105" t="s">
        <v>516</v>
      </c>
      <c r="B7" s="114" t="s">
        <v>521</v>
      </c>
      <c r="C7" s="114" t="s">
        <v>518</v>
      </c>
      <c r="D7" s="114" t="s">
        <v>522</v>
      </c>
      <c r="E7" s="114">
        <v>369.9</v>
      </c>
      <c r="F7" s="114">
        <v>110</v>
      </c>
      <c r="G7" s="114">
        <v>258</v>
      </c>
      <c r="H7" s="115">
        <v>1.2345560402072506</v>
      </c>
      <c r="I7" s="116">
        <v>0.71398542602967796</v>
      </c>
      <c r="J7" s="116">
        <v>7.1264816181234503E-6</v>
      </c>
      <c r="K7" s="114">
        <v>3.68</v>
      </c>
      <c r="L7" s="114">
        <v>20.2</v>
      </c>
      <c r="M7" s="117">
        <v>0.11087913676450172</v>
      </c>
      <c r="N7" s="116">
        <v>0.51247517557453703</v>
      </c>
      <c r="O7" s="116">
        <v>2.9516860903268499E-6</v>
      </c>
      <c r="P7" s="118">
        <v>0.51220661804538603</v>
      </c>
      <c r="Q7" s="117">
        <v>0.70748376135527358</v>
      </c>
      <c r="R7" s="119">
        <v>0.87941189717444246</v>
      </c>
      <c r="S7" s="122">
        <v>1.19</v>
      </c>
      <c r="T7" s="121">
        <v>1029.4043052078566</v>
      </c>
      <c r="U7" s="121">
        <v>1195.9062976214636</v>
      </c>
      <c r="V7" s="115">
        <v>-0.43630332097355518</v>
      </c>
    </row>
    <row r="8" spans="1:22" x14ac:dyDescent="0.3">
      <c r="A8" s="105" t="s">
        <v>516</v>
      </c>
      <c r="B8" s="114" t="s">
        <v>523</v>
      </c>
      <c r="C8" s="114" t="s">
        <v>518</v>
      </c>
      <c r="D8" s="114" t="s">
        <v>522</v>
      </c>
      <c r="E8" s="114">
        <v>369.9</v>
      </c>
      <c r="F8" s="114">
        <v>116</v>
      </c>
      <c r="G8" s="114">
        <v>431</v>
      </c>
      <c r="H8" s="115">
        <v>0.77932489287750673</v>
      </c>
      <c r="I8" s="116">
        <v>0.71169557940872397</v>
      </c>
      <c r="J8" s="116">
        <v>7.6284102936911497E-6</v>
      </c>
      <c r="K8" s="114">
        <v>3.75</v>
      </c>
      <c r="L8" s="114">
        <v>21.4</v>
      </c>
      <c r="M8" s="117">
        <v>0.10665246101573297</v>
      </c>
      <c r="N8" s="116">
        <v>0.512459748738886</v>
      </c>
      <c r="O8" s="116">
        <v>2.6793630639265101E-6</v>
      </c>
      <c r="P8" s="118">
        <v>0.51220142853326345</v>
      </c>
      <c r="Q8" s="117">
        <v>0.7075913435855733</v>
      </c>
      <c r="R8" s="119">
        <v>0.77808621508523856</v>
      </c>
      <c r="S8" s="122">
        <v>1.19</v>
      </c>
      <c r="T8" s="121">
        <v>1011.2785865700446</v>
      </c>
      <c r="U8" s="121">
        <v>1204.274272571259</v>
      </c>
      <c r="V8" s="115">
        <v>-0.45779125055550096</v>
      </c>
    </row>
    <row r="9" spans="1:22" x14ac:dyDescent="0.3">
      <c r="A9" s="105" t="s">
        <v>516</v>
      </c>
      <c r="B9" s="114" t="s">
        <v>524</v>
      </c>
      <c r="C9" s="114" t="s">
        <v>518</v>
      </c>
      <c r="D9" s="114" t="s">
        <v>525</v>
      </c>
      <c r="E9" s="114">
        <v>369.1</v>
      </c>
      <c r="F9" s="114">
        <v>170</v>
      </c>
      <c r="G9" s="114">
        <v>154</v>
      </c>
      <c r="H9" s="115">
        <v>3.1964361229923259</v>
      </c>
      <c r="I9" s="116">
        <v>0.725728230120125</v>
      </c>
      <c r="J9" s="116">
        <v>6.6566268572423703E-6</v>
      </c>
      <c r="K9" s="114">
        <v>5.7</v>
      </c>
      <c r="L9" s="114">
        <v>34</v>
      </c>
      <c r="M9" s="117">
        <v>0.10203503682116948</v>
      </c>
      <c r="N9" s="116">
        <v>0.51245679431842694</v>
      </c>
      <c r="O9" s="116">
        <v>2.7591587513020102E-6</v>
      </c>
      <c r="P9" s="118">
        <v>0.51220965785817729</v>
      </c>
      <c r="Q9" s="117">
        <v>0.70889452217329052</v>
      </c>
      <c r="R9" s="119">
        <v>0.93876451014329731</v>
      </c>
      <c r="S9" s="122">
        <v>4.4400000000000004</v>
      </c>
      <c r="T9" s="121">
        <v>947.97967527343656</v>
      </c>
      <c r="U9" s="121">
        <v>1163.2871871355069</v>
      </c>
      <c r="V9" s="115">
        <v>-0.48126569994321566</v>
      </c>
    </row>
    <row r="10" spans="1:22" x14ac:dyDescent="0.3">
      <c r="A10" s="105" t="s">
        <v>516</v>
      </c>
      <c r="B10" s="114" t="s">
        <v>526</v>
      </c>
      <c r="C10" s="114" t="s">
        <v>518</v>
      </c>
      <c r="D10" s="114" t="s">
        <v>525</v>
      </c>
      <c r="E10" s="114">
        <v>369.1</v>
      </c>
      <c r="F10" s="114">
        <v>146</v>
      </c>
      <c r="G10" s="114">
        <v>156</v>
      </c>
      <c r="H10" s="115">
        <v>2.7099800071402513</v>
      </c>
      <c r="I10" s="116">
        <v>0.72212162882501596</v>
      </c>
      <c r="J10" s="116">
        <v>5.71017894504116E-6</v>
      </c>
      <c r="K10" s="114">
        <v>4.22</v>
      </c>
      <c r="L10" s="114">
        <v>23.8</v>
      </c>
      <c r="M10" s="117">
        <v>0.10791675573567297</v>
      </c>
      <c r="N10" s="116">
        <v>0.51244099379686403</v>
      </c>
      <c r="O10" s="116">
        <v>3.55477284158169E-6</v>
      </c>
      <c r="P10" s="118">
        <v>0.51217961137524659</v>
      </c>
      <c r="Q10" s="117">
        <v>0.70784979287190042</v>
      </c>
      <c r="R10" s="119">
        <v>0.35210427976828385</v>
      </c>
      <c r="S10" s="122">
        <v>4.4400000000000004</v>
      </c>
      <c r="T10" s="121">
        <v>1023.3475959437708</v>
      </c>
      <c r="U10" s="121">
        <v>1209.4343574481859</v>
      </c>
      <c r="V10" s="115">
        <v>-0.48126569994321566</v>
      </c>
    </row>
    <row r="11" spans="1:22" x14ac:dyDescent="0.3">
      <c r="A11" s="105" t="s">
        <v>527</v>
      </c>
      <c r="B11" s="105" t="s">
        <v>528</v>
      </c>
      <c r="C11" s="105" t="s">
        <v>529</v>
      </c>
      <c r="D11" s="105" t="s">
        <v>530</v>
      </c>
      <c r="E11" s="105">
        <v>349</v>
      </c>
      <c r="F11" s="105">
        <v>180</v>
      </c>
      <c r="G11" s="105">
        <v>94</v>
      </c>
      <c r="H11" s="105">
        <v>5.4080000000000004</v>
      </c>
      <c r="I11" s="105">
        <v>0.72908799999999996</v>
      </c>
      <c r="J11" s="105">
        <v>1.7E-5</v>
      </c>
      <c r="K11" s="105">
        <v>19.899999999999999</v>
      </c>
      <c r="L11" s="105">
        <v>3.55</v>
      </c>
      <c r="M11" s="105">
        <v>0.109</v>
      </c>
      <c r="N11" s="105">
        <v>0.51258800000000004</v>
      </c>
      <c r="O11" s="105">
        <v>9.0000000000000002E-6</v>
      </c>
      <c r="P11" s="105">
        <v>0.51233899999999999</v>
      </c>
      <c r="Q11" s="105">
        <v>0.70209999999999995</v>
      </c>
      <c r="R11" s="123">
        <f t="shared" ref="R11:R13" si="0">(P11/(0.512638-0.1967*(EXP(0.654*0.00347)-1))-1)*10000</f>
        <v>2.8874757593433387</v>
      </c>
      <c r="S11" s="123">
        <v>4.4000000000000004</v>
      </c>
      <c r="T11" s="124">
        <f t="shared" ref="T11:T19" si="1">(1/0.654*100000000000)*LN(1+(0.51315-N11)/(0.2135-M11))/1000000</f>
        <v>820.11937013192176</v>
      </c>
      <c r="U11" s="124">
        <f>1/0.654*100000*LN((N11-0.51325-(M11-0.118)*(EXP(0.654*0.0034)-1))/(0.118-0.2168)+1)</f>
        <v>990.30676895176282</v>
      </c>
      <c r="V11" s="115">
        <v>-0.48126569994321566</v>
      </c>
    </row>
    <row r="12" spans="1:22" x14ac:dyDescent="0.3">
      <c r="A12" s="105" t="s">
        <v>527</v>
      </c>
      <c r="B12" s="105" t="s">
        <v>531</v>
      </c>
      <c r="C12" s="105" t="s">
        <v>529</v>
      </c>
      <c r="D12" s="105" t="s">
        <v>530</v>
      </c>
      <c r="E12" s="105">
        <v>349</v>
      </c>
      <c r="F12" s="105">
        <v>226</v>
      </c>
      <c r="G12" s="105">
        <v>106</v>
      </c>
      <c r="H12" s="105">
        <v>6.0289999999999999</v>
      </c>
      <c r="I12" s="105">
        <v>0.731549</v>
      </c>
      <c r="J12" s="105">
        <v>1.9000000000000001E-5</v>
      </c>
      <c r="K12" s="105">
        <v>19.2</v>
      </c>
      <c r="L12" s="105">
        <v>3.63</v>
      </c>
      <c r="M12" s="105">
        <v>0.115</v>
      </c>
      <c r="N12" s="105">
        <v>0.51243700000000003</v>
      </c>
      <c r="O12" s="105">
        <v>6.9999999999999999E-6</v>
      </c>
      <c r="P12" s="105">
        <v>0.51217400000000002</v>
      </c>
      <c r="Q12" s="105">
        <v>0.70150000000000001</v>
      </c>
      <c r="R12" s="123">
        <f t="shared" si="0"/>
        <v>-0.33397807005397517</v>
      </c>
      <c r="S12" s="123">
        <v>4.4000000000000004</v>
      </c>
      <c r="T12" s="121">
        <f t="shared" si="1"/>
        <v>1102.8296504266982</v>
      </c>
      <c r="U12" s="121">
        <f t="shared" ref="U12:U13" si="2">1/0.654*100000*LN((N12-0.51325-(M12-0.118)*(EXP(0.654*0.0034)-1))/(0.118-0.2168)+1)</f>
        <v>1242.8179645558162</v>
      </c>
      <c r="V12" s="125">
        <f t="shared" ref="V12:V63" si="3">M12/0.1967-1</f>
        <v>-0.41535332994407725</v>
      </c>
    </row>
    <row r="13" spans="1:22" x14ac:dyDescent="0.3">
      <c r="A13" s="105" t="s">
        <v>527</v>
      </c>
      <c r="B13" s="105" t="s">
        <v>532</v>
      </c>
      <c r="C13" s="105" t="s">
        <v>529</v>
      </c>
      <c r="D13" s="105" t="s">
        <v>530</v>
      </c>
      <c r="E13" s="105">
        <v>349</v>
      </c>
      <c r="F13" s="105">
        <v>159</v>
      </c>
      <c r="G13" s="105">
        <v>132</v>
      </c>
      <c r="H13" s="105">
        <v>3.4049999999999998</v>
      </c>
      <c r="I13" s="105">
        <v>0.719939</v>
      </c>
      <c r="J13" s="105">
        <v>1.5999999999999999E-5</v>
      </c>
      <c r="K13" s="105">
        <v>17.3</v>
      </c>
      <c r="L13" s="105">
        <v>2.74</v>
      </c>
      <c r="M13" s="105">
        <v>9.6000000000000002E-2</v>
      </c>
      <c r="N13" s="105">
        <v>0.51244699999999999</v>
      </c>
      <c r="O13" s="105">
        <v>9.0000000000000002E-6</v>
      </c>
      <c r="P13" s="105">
        <v>0.51222599999999996</v>
      </c>
      <c r="Q13" s="105">
        <v>0.70299999999999996</v>
      </c>
      <c r="R13" s="123">
        <f t="shared" si="0"/>
        <v>0.68126798526968457</v>
      </c>
      <c r="S13" s="123">
        <v>4.4000000000000004</v>
      </c>
      <c r="T13" s="121">
        <f t="shared" si="1"/>
        <v>912.10271809774952</v>
      </c>
      <c r="U13" s="121">
        <f t="shared" si="2"/>
        <v>1162.5184491123855</v>
      </c>
      <c r="V13" s="125">
        <f t="shared" si="3"/>
        <v>-0.51194712760549055</v>
      </c>
    </row>
    <row r="14" spans="1:22" ht="15.5" x14ac:dyDescent="0.3">
      <c r="A14" s="126" t="s">
        <v>533</v>
      </c>
      <c r="B14" s="114" t="s">
        <v>534</v>
      </c>
      <c r="C14" s="114" t="s">
        <v>535</v>
      </c>
      <c r="D14" s="105" t="s">
        <v>536</v>
      </c>
      <c r="E14" s="127">
        <v>366</v>
      </c>
      <c r="F14" s="114">
        <v>92.34</v>
      </c>
      <c r="G14" s="114">
        <v>308.3</v>
      </c>
      <c r="H14" s="118">
        <v>0.84465903976334544</v>
      </c>
      <c r="I14" s="114">
        <v>0.71184758652502078</v>
      </c>
      <c r="J14" s="114">
        <v>5.0000000000000004E-6</v>
      </c>
      <c r="K14" s="114">
        <v>2.0819999999999999</v>
      </c>
      <c r="L14" s="114">
        <v>10.6</v>
      </c>
      <c r="M14" s="118">
        <v>0.11954412754877433</v>
      </c>
      <c r="N14" s="114">
        <v>0.51226631536814737</v>
      </c>
      <c r="O14" s="126">
        <v>6.0000000000000002E-6</v>
      </c>
      <c r="P14" s="126"/>
      <c r="Q14" s="118">
        <v>0.70744630024846</v>
      </c>
      <c r="R14" s="128">
        <v>-3.6468609539230812</v>
      </c>
      <c r="S14" s="129">
        <v>4.0999999999999996</v>
      </c>
      <c r="T14" s="121">
        <f t="shared" si="1"/>
        <v>1431.4007642246236</v>
      </c>
      <c r="U14" s="121">
        <f>1/0.654*100000*LN((N14-0.51325-(M14-0.118)*(EXP(0.654*0.00366)-1))/(0.118-0.2168)+1)</f>
        <v>1520.5151705725061</v>
      </c>
      <c r="V14" s="125">
        <f t="shared" si="3"/>
        <v>-0.39225151220755305</v>
      </c>
    </row>
    <row r="15" spans="1:22" ht="15.5" x14ac:dyDescent="0.3">
      <c r="A15" s="126" t="s">
        <v>533</v>
      </c>
      <c r="B15" s="114" t="s">
        <v>537</v>
      </c>
      <c r="C15" s="114" t="s">
        <v>535</v>
      </c>
      <c r="D15" s="105" t="s">
        <v>536</v>
      </c>
      <c r="E15" s="127">
        <v>366</v>
      </c>
      <c r="F15" s="114">
        <v>33.28</v>
      </c>
      <c r="G15" s="114">
        <v>420</v>
      </c>
      <c r="H15" s="118">
        <v>0.22345965096890452</v>
      </c>
      <c r="I15" s="114">
        <v>0.70711658253223064</v>
      </c>
      <c r="J15" s="114">
        <v>5.0000000000000004E-6</v>
      </c>
      <c r="K15" s="114">
        <v>3.5750000000000002</v>
      </c>
      <c r="L15" s="114">
        <v>15.66</v>
      </c>
      <c r="M15" s="118">
        <v>0.13894332107294427</v>
      </c>
      <c r="N15" s="114">
        <v>0.5126735354128058</v>
      </c>
      <c r="O15" s="126">
        <v>5.0000000000000004E-6</v>
      </c>
      <c r="P15" s="126"/>
      <c r="Q15" s="118">
        <v>0.70595219566264822</v>
      </c>
      <c r="R15" s="128">
        <v>3.3963499031508526</v>
      </c>
      <c r="S15" s="129">
        <v>4.0999999999999996</v>
      </c>
      <c r="T15" s="121">
        <f t="shared" si="1"/>
        <v>974.05234658456538</v>
      </c>
      <c r="U15" s="121">
        <f t="shared" ref="U15:U19" si="4">1/0.654*100000*LN((N15-0.51325-(M15-0.118)*(EXP(0.654*0.00366)-1))/(0.118-0.2168)+1)</f>
        <v>966.76391040987471</v>
      </c>
      <c r="V15" s="125">
        <f t="shared" si="3"/>
        <v>-0.29362826094080197</v>
      </c>
    </row>
    <row r="16" spans="1:22" ht="15.5" x14ac:dyDescent="0.3">
      <c r="A16" s="126" t="s">
        <v>533</v>
      </c>
      <c r="B16" s="114" t="s">
        <v>538</v>
      </c>
      <c r="C16" s="114" t="s">
        <v>535</v>
      </c>
      <c r="D16" s="105" t="s">
        <v>536</v>
      </c>
      <c r="E16" s="127">
        <v>366</v>
      </c>
      <c r="F16" s="114">
        <v>135.69999999999999</v>
      </c>
      <c r="G16" s="114">
        <v>131.9</v>
      </c>
      <c r="H16" s="118"/>
      <c r="I16" s="114"/>
      <c r="J16" s="114">
        <v>0</v>
      </c>
      <c r="K16" s="114">
        <v>6.0540000000000003</v>
      </c>
      <c r="L16" s="114">
        <v>33.479999999999997</v>
      </c>
      <c r="M16" s="118">
        <v>0.11005514598462682</v>
      </c>
      <c r="N16" s="114">
        <v>0.51250162937147781</v>
      </c>
      <c r="O16" s="126">
        <v>6.0000000000000002E-6</v>
      </c>
      <c r="P16" s="126"/>
      <c r="Q16" s="118"/>
      <c r="R16" s="128">
        <v>1.3916247833245521</v>
      </c>
      <c r="S16" s="129">
        <v>4.0999999999999996</v>
      </c>
      <c r="T16" s="121">
        <f t="shared" si="1"/>
        <v>955.38672239307834</v>
      </c>
      <c r="U16" s="121">
        <f t="shared" si="4"/>
        <v>1124.5836661268349</v>
      </c>
      <c r="V16" s="125">
        <f t="shared" si="3"/>
        <v>-0.44049239458756073</v>
      </c>
    </row>
    <row r="17" spans="1:22" ht="15.5" x14ac:dyDescent="0.3">
      <c r="A17" s="126" t="s">
        <v>533</v>
      </c>
      <c r="B17" s="114" t="s">
        <v>539</v>
      </c>
      <c r="C17" s="114" t="s">
        <v>535</v>
      </c>
      <c r="D17" s="105" t="s">
        <v>536</v>
      </c>
      <c r="E17" s="127">
        <v>366</v>
      </c>
      <c r="F17" s="114">
        <v>102.5</v>
      </c>
      <c r="G17" s="114">
        <v>382.7</v>
      </c>
      <c r="H17" s="118">
        <v>0.75531914357024077</v>
      </c>
      <c r="I17" s="114">
        <v>0.7116188669940624</v>
      </c>
      <c r="J17" s="114">
        <v>5.0000000000000004E-6</v>
      </c>
      <c r="K17" s="114">
        <v>3.0129999999999999</v>
      </c>
      <c r="L17" s="114">
        <v>14.69</v>
      </c>
      <c r="M17" s="118">
        <v>0.12483337802341063</v>
      </c>
      <c r="N17" s="114">
        <v>0.51217721245160897</v>
      </c>
      <c r="O17" s="126">
        <v>5.0000000000000004E-6</v>
      </c>
      <c r="P17" s="126"/>
      <c r="Q17" s="118">
        <v>0.70768310637999166</v>
      </c>
      <c r="R17" s="128">
        <v>-5.6340784169273128</v>
      </c>
      <c r="S17" s="129">
        <v>4.0999999999999996</v>
      </c>
      <c r="T17" s="121">
        <f t="shared" si="1"/>
        <v>1668.4320548495634</v>
      </c>
      <c r="U17" s="121">
        <f t="shared" si="4"/>
        <v>1676.3921125782381</v>
      </c>
      <c r="V17" s="125">
        <f t="shared" si="3"/>
        <v>-0.36536157588505025</v>
      </c>
    </row>
    <row r="18" spans="1:22" ht="15.5" x14ac:dyDescent="0.3">
      <c r="A18" s="126" t="s">
        <v>533</v>
      </c>
      <c r="B18" s="114" t="s">
        <v>540</v>
      </c>
      <c r="C18" s="114" t="s">
        <v>535</v>
      </c>
      <c r="D18" s="105" t="s">
        <v>536</v>
      </c>
      <c r="E18" s="127">
        <v>366</v>
      </c>
      <c r="F18" s="114">
        <v>127.5</v>
      </c>
      <c r="G18" s="114">
        <v>401.2</v>
      </c>
      <c r="H18" s="118">
        <v>0.89621941787204806</v>
      </c>
      <c r="I18" s="114">
        <v>0.71196159626060984</v>
      </c>
      <c r="J18" s="114">
        <v>5.0000000000000004E-6</v>
      </c>
      <c r="K18" s="114">
        <v>3.0710000000000002</v>
      </c>
      <c r="L18" s="114">
        <v>17.64</v>
      </c>
      <c r="M18" s="118">
        <v>0.10595821234281727</v>
      </c>
      <c r="N18" s="114">
        <v>0.51237942299784045</v>
      </c>
      <c r="O18" s="126">
        <v>6.0000000000000002E-6</v>
      </c>
      <c r="P18" s="126"/>
      <c r="Q18" s="118">
        <v>0.70729164301441871</v>
      </c>
      <c r="R18" s="128">
        <v>-0.80274013153136536</v>
      </c>
      <c r="S18" s="129">
        <v>4.0999999999999996</v>
      </c>
      <c r="T18" s="121">
        <f t="shared" si="1"/>
        <v>1091.7161329097523</v>
      </c>
      <c r="U18" s="121">
        <f t="shared" si="4"/>
        <v>1297.1460738567941</v>
      </c>
      <c r="V18" s="125">
        <f t="shared" si="3"/>
        <v>-0.46132073033646537</v>
      </c>
    </row>
    <row r="19" spans="1:22" ht="15.5" x14ac:dyDescent="0.3">
      <c r="A19" s="126" t="s">
        <v>533</v>
      </c>
      <c r="B19" s="114" t="s">
        <v>541</v>
      </c>
      <c r="C19" s="114" t="s">
        <v>535</v>
      </c>
      <c r="D19" s="105" t="s">
        <v>536</v>
      </c>
      <c r="E19" s="127">
        <v>366</v>
      </c>
      <c r="F19" s="114">
        <v>56.33</v>
      </c>
      <c r="G19" s="114">
        <v>371.5</v>
      </c>
      <c r="H19" s="118">
        <v>0.4276081972134898</v>
      </c>
      <c r="I19" s="114">
        <v>0.70943168022447045</v>
      </c>
      <c r="J19" s="114">
        <v>5.0000000000000004E-6</v>
      </c>
      <c r="K19" s="114">
        <v>2.9380000000000002</v>
      </c>
      <c r="L19" s="114">
        <v>16.29</v>
      </c>
      <c r="M19" s="118">
        <v>0.10977010864635782</v>
      </c>
      <c r="N19" s="114">
        <v>0.51223891566972213</v>
      </c>
      <c r="O19" s="126">
        <v>6.0000000000000002E-6</v>
      </c>
      <c r="P19" s="126"/>
      <c r="Q19" s="118">
        <v>0.70720353134836544</v>
      </c>
      <c r="R19" s="128">
        <v>-3.7244957163828918</v>
      </c>
      <c r="S19" s="129">
        <v>4.0999999999999996</v>
      </c>
      <c r="T19" s="121">
        <f t="shared" si="1"/>
        <v>1337.1391153565723</v>
      </c>
      <c r="U19" s="121">
        <f t="shared" si="4"/>
        <v>1526.6078095459573</v>
      </c>
      <c r="V19" s="125">
        <f t="shared" si="3"/>
        <v>-0.44194149137591354</v>
      </c>
    </row>
    <row r="20" spans="1:22" x14ac:dyDescent="0.3">
      <c r="A20" s="126" t="s">
        <v>542</v>
      </c>
      <c r="B20" s="130" t="s">
        <v>543</v>
      </c>
      <c r="C20" s="131" t="s">
        <v>544</v>
      </c>
      <c r="D20" s="132" t="s">
        <v>545</v>
      </c>
      <c r="E20" s="131">
        <v>357</v>
      </c>
      <c r="F20" s="133">
        <v>44.1</v>
      </c>
      <c r="G20" s="133">
        <v>359</v>
      </c>
      <c r="H20" s="134">
        <v>0.35549999999999998</v>
      </c>
      <c r="I20" s="134"/>
      <c r="J20" s="135"/>
      <c r="K20" s="136">
        <v>3.13</v>
      </c>
      <c r="L20" s="133">
        <v>13.6</v>
      </c>
      <c r="M20" s="137">
        <v>0.1394</v>
      </c>
      <c r="N20" s="138" t="s">
        <v>546</v>
      </c>
      <c r="O20" s="135"/>
      <c r="P20" s="139">
        <v>0.51212415142365253</v>
      </c>
      <c r="Q20" s="140">
        <v>0.70593300000000003</v>
      </c>
      <c r="R20" s="141">
        <v>-1.0555077564666782</v>
      </c>
      <c r="S20" s="141">
        <v>7.3</v>
      </c>
      <c r="T20" s="121">
        <v>1437.7815589542349</v>
      </c>
      <c r="U20" s="121">
        <v>1196.5120508329405</v>
      </c>
      <c r="V20" s="125">
        <f t="shared" si="3"/>
        <v>-0.29130655821047291</v>
      </c>
    </row>
    <row r="21" spans="1:22" x14ac:dyDescent="0.3">
      <c r="A21" s="126" t="s">
        <v>542</v>
      </c>
      <c r="B21" s="130" t="s">
        <v>547</v>
      </c>
      <c r="C21" s="131" t="s">
        <v>544</v>
      </c>
      <c r="D21" s="132" t="s">
        <v>545</v>
      </c>
      <c r="E21" s="131">
        <v>357</v>
      </c>
      <c r="F21" s="133">
        <v>35.700000000000003</v>
      </c>
      <c r="G21" s="133">
        <v>356</v>
      </c>
      <c r="H21" s="134">
        <v>0.2898</v>
      </c>
      <c r="I21" s="134"/>
      <c r="J21" s="135"/>
      <c r="K21" s="136">
        <v>2.98</v>
      </c>
      <c r="L21" s="133">
        <v>12.9</v>
      </c>
      <c r="M21" s="137">
        <v>0.13950000000000001</v>
      </c>
      <c r="N21" s="138" t="s">
        <v>548</v>
      </c>
      <c r="O21" s="135"/>
      <c r="P21" s="139">
        <v>0.51212291767288043</v>
      </c>
      <c r="Q21" s="140">
        <v>0.70574800000000004</v>
      </c>
      <c r="R21" s="141">
        <v>-1.079596066797528</v>
      </c>
      <c r="S21" s="141">
        <v>7.3</v>
      </c>
      <c r="T21" s="121">
        <v>1441.7569249008359</v>
      </c>
      <c r="U21" s="121">
        <v>1198.4699511648375</v>
      </c>
      <c r="V21" s="125">
        <f t="shared" si="3"/>
        <v>-0.29079816980172846</v>
      </c>
    </row>
    <row r="22" spans="1:22" x14ac:dyDescent="0.3">
      <c r="A22" s="126" t="s">
        <v>542</v>
      </c>
      <c r="B22" s="130" t="s">
        <v>549</v>
      </c>
      <c r="C22" s="131" t="s">
        <v>544</v>
      </c>
      <c r="D22" s="132" t="s">
        <v>545</v>
      </c>
      <c r="E22" s="131">
        <v>357</v>
      </c>
      <c r="F22" s="133">
        <v>63.6</v>
      </c>
      <c r="G22" s="133">
        <v>375</v>
      </c>
      <c r="H22" s="134">
        <v>0.49049999999999999</v>
      </c>
      <c r="I22" s="134"/>
      <c r="J22" s="135"/>
      <c r="K22" s="136">
        <v>2.67</v>
      </c>
      <c r="L22" s="133">
        <v>11.7</v>
      </c>
      <c r="M22" s="137">
        <v>0.1384</v>
      </c>
      <c r="N22" s="138" t="s">
        <v>550</v>
      </c>
      <c r="O22" s="135"/>
      <c r="P22" s="139">
        <v>0.5121494889313738</v>
      </c>
      <c r="Q22" s="140">
        <v>0.70588600000000001</v>
      </c>
      <c r="R22" s="141">
        <v>-0.56080674974312572</v>
      </c>
      <c r="S22" s="141">
        <v>7.3</v>
      </c>
      <c r="T22" s="121">
        <v>1372.4092289337057</v>
      </c>
      <c r="U22" s="121">
        <v>1156.297156975362</v>
      </c>
      <c r="V22" s="125">
        <f t="shared" si="3"/>
        <v>-0.29639044229791567</v>
      </c>
    </row>
    <row r="23" spans="1:22" x14ac:dyDescent="0.3">
      <c r="A23" s="126" t="s">
        <v>542</v>
      </c>
      <c r="B23" s="130" t="s">
        <v>551</v>
      </c>
      <c r="C23" s="131" t="s">
        <v>544</v>
      </c>
      <c r="D23" s="132" t="s">
        <v>545</v>
      </c>
      <c r="E23" s="131">
        <v>357</v>
      </c>
      <c r="F23" s="133">
        <v>15.1</v>
      </c>
      <c r="G23" s="133">
        <v>164</v>
      </c>
      <c r="H23" s="134">
        <v>0.26690000000000003</v>
      </c>
      <c r="I23" s="134"/>
      <c r="J23" s="135"/>
      <c r="K23" s="136">
        <v>2.02</v>
      </c>
      <c r="L23" s="133">
        <v>9.9</v>
      </c>
      <c r="M23" s="137">
        <v>0.1236</v>
      </c>
      <c r="N23" s="138" t="s">
        <v>552</v>
      </c>
      <c r="O23" s="135"/>
      <c r="P23" s="139">
        <v>0.5121200840456489</v>
      </c>
      <c r="Q23" s="140">
        <v>0.70537399999999995</v>
      </c>
      <c r="R23" s="141">
        <v>-1.1349210916389296</v>
      </c>
      <c r="S23" s="141">
        <v>7.3</v>
      </c>
      <c r="T23" s="121">
        <v>1255.4502536554878</v>
      </c>
      <c r="U23" s="121">
        <v>1202.9666799414481</v>
      </c>
      <c r="V23" s="125">
        <f t="shared" si="3"/>
        <v>-0.37163192679206913</v>
      </c>
    </row>
    <row r="24" spans="1:22" x14ac:dyDescent="0.3">
      <c r="A24" s="126" t="s">
        <v>542</v>
      </c>
      <c r="B24" s="130" t="s">
        <v>553</v>
      </c>
      <c r="C24" s="131" t="s">
        <v>544</v>
      </c>
      <c r="D24" s="132" t="s">
        <v>545</v>
      </c>
      <c r="E24" s="131">
        <v>357</v>
      </c>
      <c r="F24" s="133">
        <v>16.7</v>
      </c>
      <c r="G24" s="133">
        <v>186</v>
      </c>
      <c r="H24" s="134">
        <v>0.25990000000000002</v>
      </c>
      <c r="I24" s="134"/>
      <c r="J24" s="135"/>
      <c r="K24" s="136">
        <v>1.57</v>
      </c>
      <c r="L24" s="133">
        <v>7.82</v>
      </c>
      <c r="M24" s="137">
        <v>0.1211</v>
      </c>
      <c r="N24" s="138" t="s">
        <v>554</v>
      </c>
      <c r="O24" s="135"/>
      <c r="P24" s="139">
        <v>0.51211892781495216</v>
      </c>
      <c r="Q24" s="140">
        <v>0.70554799999999995</v>
      </c>
      <c r="R24" s="141">
        <v>-1.1574958648163935</v>
      </c>
      <c r="S24" s="141">
        <v>7.3</v>
      </c>
      <c r="T24" s="121">
        <v>1233.1330408951903</v>
      </c>
      <c r="U24" s="121">
        <v>1204.8014831024641</v>
      </c>
      <c r="V24" s="125">
        <f t="shared" si="3"/>
        <v>-0.38434163701067625</v>
      </c>
    </row>
    <row r="25" spans="1:22" x14ac:dyDescent="0.3">
      <c r="A25" s="126" t="s">
        <v>542</v>
      </c>
      <c r="B25" s="130" t="s">
        <v>555</v>
      </c>
      <c r="C25" s="131" t="s">
        <v>544</v>
      </c>
      <c r="D25" s="132" t="s">
        <v>545</v>
      </c>
      <c r="E25" s="131">
        <v>357</v>
      </c>
      <c r="F25" s="133">
        <v>103</v>
      </c>
      <c r="G25" s="133">
        <v>359</v>
      </c>
      <c r="H25" s="134">
        <v>0.85527298050139267</v>
      </c>
      <c r="I25" s="134"/>
      <c r="J25" s="135"/>
      <c r="K25" s="136">
        <v>3.92</v>
      </c>
      <c r="L25" s="133">
        <v>16</v>
      </c>
      <c r="M25" s="137">
        <v>0.148112861168335</v>
      </c>
      <c r="N25" s="138" t="s">
        <v>556</v>
      </c>
      <c r="O25" s="135"/>
      <c r="P25" s="139">
        <v>0.51217699999999999</v>
      </c>
      <c r="Q25" s="140">
        <v>0.70807200000000003</v>
      </c>
      <c r="R25" s="141">
        <v>-0.03</v>
      </c>
      <c r="S25" s="141">
        <v>7.3</v>
      </c>
      <c r="T25" s="121">
        <v>1461.2593306028668</v>
      </c>
      <c r="U25" s="121">
        <v>1113.2852106058017</v>
      </c>
      <c r="V25" s="125">
        <f t="shared" si="3"/>
        <v>-0.24701138196067618</v>
      </c>
    </row>
    <row r="26" spans="1:22" x14ac:dyDescent="0.3">
      <c r="A26" s="126" t="s">
        <v>542</v>
      </c>
      <c r="B26" s="130" t="s">
        <v>557</v>
      </c>
      <c r="C26" s="131" t="s">
        <v>544</v>
      </c>
      <c r="D26" s="132" t="s">
        <v>545</v>
      </c>
      <c r="E26" s="131">
        <v>357</v>
      </c>
      <c r="F26" s="133">
        <v>101</v>
      </c>
      <c r="G26" s="133">
        <v>346</v>
      </c>
      <c r="H26" s="134">
        <v>0.87017630057803463</v>
      </c>
      <c r="I26" s="134"/>
      <c r="J26" s="135"/>
      <c r="K26" s="136">
        <v>3.85</v>
      </c>
      <c r="L26" s="133">
        <v>15.6</v>
      </c>
      <c r="M26" s="137">
        <v>0.14920036404251283</v>
      </c>
      <c r="N26" s="138" t="s">
        <v>558</v>
      </c>
      <c r="O26" s="135"/>
      <c r="P26" s="139">
        <v>0.512243</v>
      </c>
      <c r="Q26" s="140">
        <v>0.70763399999999999</v>
      </c>
      <c r="R26" s="141">
        <v>1.27</v>
      </c>
      <c r="S26" s="141">
        <v>7.3</v>
      </c>
      <c r="T26" s="121">
        <v>1321.5089504516884</v>
      </c>
      <c r="U26" s="121">
        <v>1007.4002643362564</v>
      </c>
      <c r="V26" s="125">
        <f t="shared" si="3"/>
        <v>-0.24148264340359527</v>
      </c>
    </row>
    <row r="27" spans="1:22" x14ac:dyDescent="0.3">
      <c r="A27" s="126" t="s">
        <v>542</v>
      </c>
      <c r="B27" s="130" t="s">
        <v>559</v>
      </c>
      <c r="C27" s="131" t="s">
        <v>544</v>
      </c>
      <c r="D27" s="132" t="s">
        <v>545</v>
      </c>
      <c r="E27" s="131">
        <v>357</v>
      </c>
      <c r="F27" s="133">
        <v>128</v>
      </c>
      <c r="G27" s="133">
        <v>348</v>
      </c>
      <c r="H27" s="134">
        <v>1.0964597701149426</v>
      </c>
      <c r="I27" s="134"/>
      <c r="J27" s="135"/>
      <c r="K27" s="136">
        <v>3.3</v>
      </c>
      <c r="L27" s="133">
        <v>13.2</v>
      </c>
      <c r="M27" s="137">
        <v>0.1511378173265</v>
      </c>
      <c r="N27" s="138" t="s">
        <v>560</v>
      </c>
      <c r="O27" s="135"/>
      <c r="P27" s="139">
        <v>0.51223399999999997</v>
      </c>
      <c r="Q27" s="140">
        <v>0.70752400000000004</v>
      </c>
      <c r="R27" s="141">
        <v>1.08</v>
      </c>
      <c r="S27" s="141">
        <v>7.3</v>
      </c>
      <c r="T27" s="121">
        <v>1369.5084189411591</v>
      </c>
      <c r="U27" s="121">
        <v>1022.8756180734889</v>
      </c>
      <c r="V27" s="125">
        <f t="shared" si="3"/>
        <v>-0.23163285548296908</v>
      </c>
    </row>
    <row r="28" spans="1:22" x14ac:dyDescent="0.3">
      <c r="A28" s="126" t="s">
        <v>542</v>
      </c>
      <c r="B28" s="130" t="s">
        <v>561</v>
      </c>
      <c r="C28" s="131" t="s">
        <v>544</v>
      </c>
      <c r="D28" s="132" t="s">
        <v>545</v>
      </c>
      <c r="E28" s="131">
        <v>357</v>
      </c>
      <c r="F28" s="133">
        <v>53.7</v>
      </c>
      <c r="G28" s="133">
        <v>101</v>
      </c>
      <c r="H28" s="134">
        <v>1.5849475247524754</v>
      </c>
      <c r="I28" s="134"/>
      <c r="J28" s="135"/>
      <c r="K28" s="136">
        <v>3.82</v>
      </c>
      <c r="L28" s="133">
        <v>16.8</v>
      </c>
      <c r="M28" s="137">
        <v>0.13745842036100117</v>
      </c>
      <c r="N28" s="138" t="s">
        <v>562</v>
      </c>
      <c r="O28" s="135"/>
      <c r="P28" s="139">
        <v>0.51210999999999995</v>
      </c>
      <c r="Q28" s="140">
        <v>0.70483700000000005</v>
      </c>
      <c r="R28" s="141">
        <v>-1.34</v>
      </c>
      <c r="S28" s="141">
        <v>7.3</v>
      </c>
      <c r="T28" s="121">
        <v>1439.8712614861217</v>
      </c>
      <c r="U28" s="121">
        <v>1219.6144330539812</v>
      </c>
      <c r="V28" s="125">
        <f t="shared" si="3"/>
        <v>-0.30117732404168196</v>
      </c>
    </row>
    <row r="29" spans="1:22" x14ac:dyDescent="0.3">
      <c r="A29" s="126" t="s">
        <v>542</v>
      </c>
      <c r="B29" s="130" t="s">
        <v>563</v>
      </c>
      <c r="C29" s="131" t="s">
        <v>544</v>
      </c>
      <c r="D29" s="132" t="s">
        <v>564</v>
      </c>
      <c r="E29" s="131">
        <v>356</v>
      </c>
      <c r="F29" s="133">
        <v>154</v>
      </c>
      <c r="G29" s="133">
        <v>336</v>
      </c>
      <c r="H29" s="134">
        <v>1.3285</v>
      </c>
      <c r="I29" s="134"/>
      <c r="J29" s="135"/>
      <c r="K29" s="136">
        <v>3.15</v>
      </c>
      <c r="L29" s="133">
        <v>16.7</v>
      </c>
      <c r="M29" s="137">
        <v>0.1143</v>
      </c>
      <c r="N29" s="138" t="s">
        <v>565</v>
      </c>
      <c r="O29" s="135"/>
      <c r="P29" s="139">
        <v>0.51200457213434525</v>
      </c>
      <c r="Q29" s="140">
        <v>0.70680600000000005</v>
      </c>
      <c r="R29" s="141">
        <v>-3.4153947416670771</v>
      </c>
      <c r="S29" s="141">
        <v>3.9</v>
      </c>
      <c r="T29" s="121">
        <v>1349.0820914898736</v>
      </c>
      <c r="U29" s="121">
        <v>1387.3879346248173</v>
      </c>
      <c r="V29" s="125">
        <f t="shared" si="3"/>
        <v>-0.41891204880528732</v>
      </c>
    </row>
    <row r="30" spans="1:22" x14ac:dyDescent="0.3">
      <c r="A30" s="126" t="s">
        <v>542</v>
      </c>
      <c r="B30" s="130" t="s">
        <v>566</v>
      </c>
      <c r="C30" s="131" t="s">
        <v>544</v>
      </c>
      <c r="D30" s="132" t="s">
        <v>564</v>
      </c>
      <c r="E30" s="131">
        <v>356</v>
      </c>
      <c r="F30" s="133">
        <v>163</v>
      </c>
      <c r="G30" s="133">
        <v>365</v>
      </c>
      <c r="H30" s="134">
        <v>1.2934000000000001</v>
      </c>
      <c r="I30" s="134"/>
      <c r="J30" s="135"/>
      <c r="K30" s="136">
        <v>2.78</v>
      </c>
      <c r="L30" s="133">
        <v>14.4</v>
      </c>
      <c r="M30" s="137">
        <v>0.1163</v>
      </c>
      <c r="N30" s="138" t="s">
        <v>567</v>
      </c>
      <c r="O30" s="135"/>
      <c r="P30" s="139">
        <v>0.51198391022943435</v>
      </c>
      <c r="Q30" s="140">
        <v>0.70673600000000003</v>
      </c>
      <c r="R30" s="141">
        <v>-3.8188061402921747</v>
      </c>
      <c r="S30" s="141">
        <v>3.9</v>
      </c>
      <c r="T30" s="121">
        <v>1401.604302948881</v>
      </c>
      <c r="U30" s="121">
        <v>1420.1331337565459</v>
      </c>
      <c r="V30" s="125">
        <f t="shared" si="3"/>
        <v>-0.40874428063040169</v>
      </c>
    </row>
    <row r="31" spans="1:22" x14ac:dyDescent="0.3">
      <c r="A31" s="126" t="s">
        <v>542</v>
      </c>
      <c r="B31" s="130" t="s">
        <v>568</v>
      </c>
      <c r="C31" s="131" t="s">
        <v>544</v>
      </c>
      <c r="D31" s="132" t="s">
        <v>564</v>
      </c>
      <c r="E31" s="131">
        <v>356</v>
      </c>
      <c r="F31" s="133">
        <v>144</v>
      </c>
      <c r="G31" s="133">
        <v>259</v>
      </c>
      <c r="H31" s="134">
        <v>1.6103000000000001</v>
      </c>
      <c r="I31" s="134"/>
      <c r="J31" s="135"/>
      <c r="K31" s="136">
        <v>3.51</v>
      </c>
      <c r="L31" s="133">
        <v>18.399999999999999</v>
      </c>
      <c r="M31" s="137">
        <v>0.1152</v>
      </c>
      <c r="N31" s="138" t="s">
        <v>567</v>
      </c>
      <c r="O31" s="135"/>
      <c r="P31" s="139">
        <v>0.51198647427713528</v>
      </c>
      <c r="Q31" s="140">
        <v>0.70625800000000005</v>
      </c>
      <c r="R31" s="141">
        <v>-3.7687446346545972</v>
      </c>
      <c r="S31" s="141">
        <v>3.9</v>
      </c>
      <c r="T31" s="121">
        <v>1386.006759596653</v>
      </c>
      <c r="U31" s="121">
        <v>1416.0699857175514</v>
      </c>
      <c r="V31" s="125">
        <f t="shared" si="3"/>
        <v>-0.41433655312658879</v>
      </c>
    </row>
    <row r="32" spans="1:22" x14ac:dyDescent="0.3">
      <c r="A32" s="126" t="s">
        <v>542</v>
      </c>
      <c r="B32" s="130" t="s">
        <v>569</v>
      </c>
      <c r="C32" s="131" t="s">
        <v>544</v>
      </c>
      <c r="D32" s="132" t="s">
        <v>564</v>
      </c>
      <c r="E32" s="131">
        <v>356</v>
      </c>
      <c r="F32" s="133">
        <v>162</v>
      </c>
      <c r="G32" s="133">
        <v>369</v>
      </c>
      <c r="H32" s="134">
        <v>1.2754000000000001</v>
      </c>
      <c r="I32" s="134"/>
      <c r="J32" s="135"/>
      <c r="K32" s="136">
        <v>3.07</v>
      </c>
      <c r="L32" s="133">
        <v>16</v>
      </c>
      <c r="M32" s="137">
        <v>0.1158</v>
      </c>
      <c r="N32" s="138" t="s">
        <v>570</v>
      </c>
      <c r="O32" s="135"/>
      <c r="P32" s="139">
        <v>0.51199207570566208</v>
      </c>
      <c r="Q32" s="140">
        <v>0.706704</v>
      </c>
      <c r="R32" s="141">
        <v>-3.6593800757700468</v>
      </c>
      <c r="S32" s="141">
        <v>3.9</v>
      </c>
      <c r="T32" s="121">
        <v>1383.6260478483996</v>
      </c>
      <c r="U32" s="121">
        <v>1407.1932411961068</v>
      </c>
      <c r="V32" s="125">
        <f t="shared" si="3"/>
        <v>-0.41128622267412307</v>
      </c>
    </row>
    <row r="33" spans="1:22" x14ac:dyDescent="0.3">
      <c r="A33" s="126" t="s">
        <v>542</v>
      </c>
      <c r="B33" s="130" t="s">
        <v>571</v>
      </c>
      <c r="C33" s="131" t="s">
        <v>544</v>
      </c>
      <c r="D33" s="132" t="s">
        <v>564</v>
      </c>
      <c r="E33" s="131">
        <v>356</v>
      </c>
      <c r="F33" s="133">
        <v>158</v>
      </c>
      <c r="G33" s="133">
        <v>371</v>
      </c>
      <c r="H33" s="134">
        <v>1.2329000000000001</v>
      </c>
      <c r="I33" s="134"/>
      <c r="J33" s="135"/>
      <c r="K33" s="136">
        <v>3.16</v>
      </c>
      <c r="L33" s="133">
        <v>16.7</v>
      </c>
      <c r="M33" s="137">
        <v>0.11459999999999999</v>
      </c>
      <c r="N33" s="138" t="s">
        <v>572</v>
      </c>
      <c r="O33" s="135"/>
      <c r="P33" s="139">
        <v>0.51197587284860857</v>
      </c>
      <c r="Q33" s="140">
        <v>0.70679800000000004</v>
      </c>
      <c r="R33" s="141">
        <v>-3.9757312183141824</v>
      </c>
      <c r="S33" s="141">
        <v>3.9</v>
      </c>
      <c r="T33" s="121">
        <v>1396.0110693822257</v>
      </c>
      <c r="U33" s="121">
        <v>1432.8689632148044</v>
      </c>
      <c r="V33" s="125">
        <f t="shared" si="3"/>
        <v>-0.41738688357905451</v>
      </c>
    </row>
    <row r="34" spans="1:22" x14ac:dyDescent="0.3">
      <c r="A34" s="126" t="s">
        <v>542</v>
      </c>
      <c r="B34" s="130" t="s">
        <v>573</v>
      </c>
      <c r="C34" s="131" t="s">
        <v>544</v>
      </c>
      <c r="D34" s="132" t="s">
        <v>574</v>
      </c>
      <c r="E34" s="131">
        <v>351</v>
      </c>
      <c r="F34" s="133">
        <v>83.1</v>
      </c>
      <c r="G34" s="133">
        <v>350</v>
      </c>
      <c r="H34" s="134">
        <v>0.68630000000000002</v>
      </c>
      <c r="I34" s="134"/>
      <c r="J34" s="135"/>
      <c r="K34" s="136">
        <v>3.5</v>
      </c>
      <c r="L34" s="133">
        <v>17.3</v>
      </c>
      <c r="M34" s="137">
        <v>0.1221</v>
      </c>
      <c r="N34" s="138" t="s">
        <v>575</v>
      </c>
      <c r="O34" s="135"/>
      <c r="P34" s="139">
        <v>0.51197239261648519</v>
      </c>
      <c r="Q34" s="140">
        <v>0.70746500000000001</v>
      </c>
      <c r="R34" s="141">
        <v>-4.1695015958942427</v>
      </c>
      <c r="S34" s="141">
        <v>3.8</v>
      </c>
      <c r="T34" s="121">
        <v>1493.3273868901508</v>
      </c>
      <c r="U34" s="121">
        <v>1444.5111138465325</v>
      </c>
      <c r="V34" s="125">
        <f t="shared" si="3"/>
        <v>-0.37925775292323338</v>
      </c>
    </row>
    <row r="35" spans="1:22" x14ac:dyDescent="0.3">
      <c r="A35" s="126" t="s">
        <v>542</v>
      </c>
      <c r="B35" s="130" t="s">
        <v>576</v>
      </c>
      <c r="C35" s="131" t="s">
        <v>544</v>
      </c>
      <c r="D35" s="132" t="s">
        <v>574</v>
      </c>
      <c r="E35" s="131">
        <v>351</v>
      </c>
      <c r="F35" s="133">
        <v>92.6</v>
      </c>
      <c r="G35" s="133">
        <v>397</v>
      </c>
      <c r="H35" s="134">
        <v>0.67520000000000002</v>
      </c>
      <c r="I35" s="134"/>
      <c r="J35" s="135"/>
      <c r="K35" s="136">
        <v>3.21</v>
      </c>
      <c r="L35" s="133">
        <v>16.8</v>
      </c>
      <c r="M35" s="137">
        <v>0.11509999999999999</v>
      </c>
      <c r="N35" s="138" t="s">
        <v>577</v>
      </c>
      <c r="O35" s="135"/>
      <c r="P35" s="139">
        <v>0.51200247985386937</v>
      </c>
      <c r="Q35" s="140">
        <v>0.70827499999999999</v>
      </c>
      <c r="R35" s="141">
        <v>-3.5820735833791417</v>
      </c>
      <c r="S35" s="141">
        <v>3.8</v>
      </c>
      <c r="T35" s="121">
        <v>1366.1447604484085</v>
      </c>
      <c r="U35" s="121">
        <v>1396.8338246937458</v>
      </c>
      <c r="V35" s="125">
        <f t="shared" si="3"/>
        <v>-0.41484494153533302</v>
      </c>
    </row>
    <row r="36" spans="1:22" x14ac:dyDescent="0.3">
      <c r="A36" s="126" t="s">
        <v>542</v>
      </c>
      <c r="B36" s="130" t="s">
        <v>578</v>
      </c>
      <c r="C36" s="131" t="s">
        <v>544</v>
      </c>
      <c r="D36" s="132" t="s">
        <v>574</v>
      </c>
      <c r="E36" s="131">
        <v>351</v>
      </c>
      <c r="F36" s="133">
        <v>124</v>
      </c>
      <c r="G36" s="133">
        <v>277</v>
      </c>
      <c r="H36" s="134">
        <v>1.3007</v>
      </c>
      <c r="I36" s="134"/>
      <c r="J36" s="135"/>
      <c r="K36" s="136">
        <v>3.13</v>
      </c>
      <c r="L36" s="133">
        <v>16.5</v>
      </c>
      <c r="M36" s="137">
        <v>0.1148</v>
      </c>
      <c r="N36" s="138" t="s">
        <v>579</v>
      </c>
      <c r="O36" s="135"/>
      <c r="P36" s="139">
        <v>0.51202216930690014</v>
      </c>
      <c r="Q36" s="140">
        <v>0.70749300000000004</v>
      </c>
      <c r="R36" s="141">
        <v>-3.1976535678857054</v>
      </c>
      <c r="S36" s="141">
        <v>3.8</v>
      </c>
      <c r="T36" s="121">
        <v>1332.8681071723049</v>
      </c>
      <c r="U36" s="121">
        <v>1365.6251789372973</v>
      </c>
      <c r="V36" s="125">
        <f t="shared" si="3"/>
        <v>-0.41637010676156583</v>
      </c>
    </row>
    <row r="37" spans="1:22" x14ac:dyDescent="0.3">
      <c r="A37" s="126" t="s">
        <v>542</v>
      </c>
      <c r="B37" s="130" t="s">
        <v>580</v>
      </c>
      <c r="C37" s="131" t="s">
        <v>544</v>
      </c>
      <c r="D37" s="132" t="s">
        <v>574</v>
      </c>
      <c r="E37" s="131">
        <v>351</v>
      </c>
      <c r="F37" s="133">
        <v>90.8</v>
      </c>
      <c r="G37" s="133">
        <v>390</v>
      </c>
      <c r="H37" s="134">
        <v>0.67369999999999997</v>
      </c>
      <c r="I37" s="134"/>
      <c r="J37" s="135"/>
      <c r="K37" s="136">
        <v>3.23</v>
      </c>
      <c r="L37" s="133">
        <v>16.899999999999999</v>
      </c>
      <c r="M37" s="137">
        <v>0.1153</v>
      </c>
      <c r="N37" s="138" t="s">
        <v>581</v>
      </c>
      <c r="O37" s="135"/>
      <c r="P37" s="139">
        <v>0.51207302021851553</v>
      </c>
      <c r="Q37" s="140">
        <v>0.70755699999999999</v>
      </c>
      <c r="R37" s="141">
        <v>-2.204832274145252</v>
      </c>
      <c r="S37" s="141">
        <v>3.8</v>
      </c>
      <c r="T37" s="121">
        <v>1259.4168509215306</v>
      </c>
      <c r="U37" s="121">
        <v>1284.9947745124871</v>
      </c>
      <c r="V37" s="125">
        <f t="shared" si="3"/>
        <v>-0.41382816471784445</v>
      </c>
    </row>
    <row r="38" spans="1:22" x14ac:dyDescent="0.3">
      <c r="A38" s="126" t="s">
        <v>542</v>
      </c>
      <c r="B38" s="130" t="s">
        <v>582</v>
      </c>
      <c r="C38" s="131" t="s">
        <v>544</v>
      </c>
      <c r="D38" s="132" t="s">
        <v>574</v>
      </c>
      <c r="E38" s="131">
        <v>351</v>
      </c>
      <c r="F38" s="133">
        <v>83.8</v>
      </c>
      <c r="G38" s="133">
        <v>349</v>
      </c>
      <c r="H38" s="134">
        <v>0.69440000000000002</v>
      </c>
      <c r="I38" s="134"/>
      <c r="J38" s="135"/>
      <c r="K38" s="136">
        <v>3.39</v>
      </c>
      <c r="L38" s="133">
        <v>17.3</v>
      </c>
      <c r="M38" s="137">
        <v>0.1186</v>
      </c>
      <c r="N38" s="138" t="s">
        <v>583</v>
      </c>
      <c r="O38" s="135"/>
      <c r="P38" s="139">
        <v>0.5120304362351773</v>
      </c>
      <c r="Q38" s="140">
        <v>0.70739099999999999</v>
      </c>
      <c r="R38" s="141">
        <v>-3.0362487441237818</v>
      </c>
      <c r="S38" s="141">
        <v>3.8</v>
      </c>
      <c r="T38" s="121">
        <v>1358.824424626566</v>
      </c>
      <c r="U38" s="121">
        <v>1352.519836465025</v>
      </c>
      <c r="V38" s="125">
        <f t="shared" si="3"/>
        <v>-0.39705134722928326</v>
      </c>
    </row>
    <row r="39" spans="1:22" x14ac:dyDescent="0.3">
      <c r="A39" s="126" t="s">
        <v>542</v>
      </c>
      <c r="B39" s="130" t="s">
        <v>584</v>
      </c>
      <c r="C39" s="131" t="s">
        <v>544</v>
      </c>
      <c r="D39" s="132" t="s">
        <v>585</v>
      </c>
      <c r="E39" s="131">
        <v>348</v>
      </c>
      <c r="F39" s="133">
        <v>82.7</v>
      </c>
      <c r="G39" s="133">
        <v>247</v>
      </c>
      <c r="H39" s="134">
        <v>0.97089999999999999</v>
      </c>
      <c r="I39" s="134"/>
      <c r="J39" s="135"/>
      <c r="K39" s="136">
        <v>5.53</v>
      </c>
      <c r="L39" s="133">
        <v>23.6</v>
      </c>
      <c r="M39" s="137">
        <v>0.1416</v>
      </c>
      <c r="N39" s="138" t="s">
        <v>586</v>
      </c>
      <c r="O39" s="135"/>
      <c r="P39" s="139">
        <v>0.51241336271894633</v>
      </c>
      <c r="Q39" s="140">
        <v>0.70668900000000001</v>
      </c>
      <c r="R39" s="141">
        <v>4.3645148115700749</v>
      </c>
      <c r="S39" s="141">
        <v>4.2</v>
      </c>
      <c r="T39" s="121">
        <v>878.79835424541625</v>
      </c>
      <c r="U39" s="121">
        <v>747.93564194553244</v>
      </c>
      <c r="V39" s="125">
        <f t="shared" si="3"/>
        <v>-0.28012201321809871</v>
      </c>
    </row>
    <row r="40" spans="1:22" x14ac:dyDescent="0.3">
      <c r="A40" s="126" t="s">
        <v>542</v>
      </c>
      <c r="B40" s="130" t="s">
        <v>587</v>
      </c>
      <c r="C40" s="131" t="s">
        <v>544</v>
      </c>
      <c r="D40" s="132" t="s">
        <v>585</v>
      </c>
      <c r="E40" s="131">
        <v>348</v>
      </c>
      <c r="F40" s="133">
        <v>127</v>
      </c>
      <c r="G40" s="133">
        <v>253</v>
      </c>
      <c r="H40" s="134">
        <v>1.4503999999999999</v>
      </c>
      <c r="I40" s="134"/>
      <c r="J40" s="135"/>
      <c r="K40" s="136">
        <v>4.8499999999999996</v>
      </c>
      <c r="L40" s="133">
        <v>20.6</v>
      </c>
      <c r="M40" s="137">
        <v>0.14280000000000001</v>
      </c>
      <c r="N40" s="138" t="s">
        <v>588</v>
      </c>
      <c r="O40" s="135"/>
      <c r="P40" s="139">
        <v>0.51237362850470014</v>
      </c>
      <c r="Q40" s="140">
        <v>0.70770999999999995</v>
      </c>
      <c r="R40" s="141">
        <v>3.5887435457326866</v>
      </c>
      <c r="S40" s="141">
        <v>4.2</v>
      </c>
      <c r="T40" s="121">
        <v>973.07159488754803</v>
      </c>
      <c r="U40" s="121">
        <v>811.16442752237629</v>
      </c>
      <c r="V40" s="125">
        <f t="shared" si="3"/>
        <v>-0.27402135231316727</v>
      </c>
    </row>
    <row r="41" spans="1:22" x14ac:dyDescent="0.3">
      <c r="A41" s="126" t="s">
        <v>542</v>
      </c>
      <c r="B41" s="130" t="s">
        <v>589</v>
      </c>
      <c r="C41" s="131" t="s">
        <v>544</v>
      </c>
      <c r="D41" s="132" t="s">
        <v>585</v>
      </c>
      <c r="E41" s="131">
        <v>348</v>
      </c>
      <c r="F41" s="133">
        <v>121</v>
      </c>
      <c r="G41" s="133">
        <v>359</v>
      </c>
      <c r="H41" s="134">
        <v>0.97409999999999997</v>
      </c>
      <c r="I41" s="134"/>
      <c r="J41" s="135"/>
      <c r="K41" s="136">
        <v>4.87</v>
      </c>
      <c r="L41" s="133">
        <v>21</v>
      </c>
      <c r="M41" s="137">
        <v>0.14000000000000001</v>
      </c>
      <c r="N41" s="138" t="s">
        <v>590</v>
      </c>
      <c r="O41" s="135"/>
      <c r="P41" s="139">
        <v>0.5124270083379413</v>
      </c>
      <c r="Q41" s="140">
        <v>0.70575299999999996</v>
      </c>
      <c r="R41" s="141">
        <v>4.6309320371706875</v>
      </c>
      <c r="S41" s="141">
        <v>4.2</v>
      </c>
      <c r="T41" s="121">
        <v>839.08757711336432</v>
      </c>
      <c r="U41" s="121">
        <v>726.21542819979163</v>
      </c>
      <c r="V41" s="125">
        <f t="shared" si="3"/>
        <v>-0.28825622775800708</v>
      </c>
    </row>
    <row r="42" spans="1:22" x14ac:dyDescent="0.3">
      <c r="A42" s="126" t="s">
        <v>542</v>
      </c>
      <c r="B42" s="130" t="s">
        <v>591</v>
      </c>
      <c r="C42" s="131" t="s">
        <v>544</v>
      </c>
      <c r="D42" s="132" t="s">
        <v>585</v>
      </c>
      <c r="E42" s="131">
        <v>348</v>
      </c>
      <c r="F42" s="133">
        <v>18.3</v>
      </c>
      <c r="G42" s="133">
        <v>27.6</v>
      </c>
      <c r="H42" s="134">
        <v>1.9153</v>
      </c>
      <c r="I42" s="134"/>
      <c r="J42" s="135"/>
      <c r="K42" s="136">
        <v>5.1100000000000003</v>
      </c>
      <c r="L42" s="133">
        <v>22.2</v>
      </c>
      <c r="M42" s="137">
        <v>0.13919999999999999</v>
      </c>
      <c r="N42" s="138" t="s">
        <v>592</v>
      </c>
      <c r="O42" s="135"/>
      <c r="P42" s="139">
        <v>0.51238683114743888</v>
      </c>
      <c r="Q42" s="140">
        <v>0.70581400000000005</v>
      </c>
      <c r="R42" s="141">
        <v>3.8465120977027034</v>
      </c>
      <c r="S42" s="141">
        <v>4.2</v>
      </c>
      <c r="T42" s="121">
        <v>915.91560596928082</v>
      </c>
      <c r="U42" s="121">
        <v>790.15805205788865</v>
      </c>
      <c r="V42" s="125">
        <f t="shared" si="3"/>
        <v>-0.29232333502796148</v>
      </c>
    </row>
    <row r="43" spans="1:22" ht="15.5" x14ac:dyDescent="0.3">
      <c r="A43" s="112" t="s">
        <v>593</v>
      </c>
      <c r="B43" s="114"/>
      <c r="C43" s="114"/>
      <c r="D43" s="105"/>
      <c r="E43" s="127"/>
      <c r="F43" s="114"/>
      <c r="G43" s="114"/>
      <c r="H43" s="118"/>
      <c r="I43" s="114"/>
      <c r="J43" s="114"/>
      <c r="K43" s="114"/>
      <c r="L43" s="114"/>
      <c r="M43" s="118"/>
      <c r="N43" s="114"/>
      <c r="O43" s="126"/>
      <c r="P43" s="126"/>
      <c r="Q43" s="118"/>
      <c r="R43" s="128"/>
      <c r="S43" s="129"/>
      <c r="T43" s="121"/>
      <c r="U43" s="121"/>
      <c r="V43" s="125"/>
    </row>
    <row r="44" spans="1:22" x14ac:dyDescent="0.3">
      <c r="A44" s="105" t="s">
        <v>594</v>
      </c>
      <c r="B44" s="105" t="s">
        <v>595</v>
      </c>
      <c r="C44" s="105" t="s">
        <v>596</v>
      </c>
      <c r="D44" s="105" t="s">
        <v>597</v>
      </c>
      <c r="E44" s="105">
        <v>361</v>
      </c>
      <c r="F44" s="126">
        <v>45.1</v>
      </c>
      <c r="G44" s="126">
        <v>294.39999999999998</v>
      </c>
      <c r="H44" s="105">
        <v>0.4244</v>
      </c>
      <c r="I44" s="105">
        <v>0.70977599999999996</v>
      </c>
      <c r="J44" s="142">
        <v>1.0000000000000001E-5</v>
      </c>
      <c r="K44" s="126">
        <v>5.19</v>
      </c>
      <c r="L44" s="126">
        <v>22.33</v>
      </c>
      <c r="M44" s="105">
        <v>0.13550000000000001</v>
      </c>
      <c r="N44" s="105">
        <v>0.51232800000000001</v>
      </c>
      <c r="O44" s="105">
        <v>1.2E-5</v>
      </c>
      <c r="P44" s="142"/>
      <c r="Q44" s="105">
        <v>0.70760100000000004</v>
      </c>
      <c r="R44" s="105">
        <v>-3.22</v>
      </c>
      <c r="S44" s="105">
        <v>10</v>
      </c>
      <c r="T44" s="121">
        <f t="shared" ref="T44:T60" si="5">(1/0.654*100000000000)*LN(1+(0.51315-N44)/(0.2135-M44))/1000000</f>
        <v>1602.9539794853379</v>
      </c>
      <c r="U44" s="121">
        <f>1/0.654*100000*LN((N44-0.51325-(M44-0.118)*(EXP(0.654*0.00361)-1))/(0.118-0.2168)+1)</f>
        <v>1483.7048351568631</v>
      </c>
      <c r="V44" s="125">
        <f t="shared" si="3"/>
        <v>-0.31113370615149971</v>
      </c>
    </row>
    <row r="45" spans="1:22" x14ac:dyDescent="0.3">
      <c r="A45" s="105" t="s">
        <v>594</v>
      </c>
      <c r="B45" s="105" t="s">
        <v>598</v>
      </c>
      <c r="C45" s="105" t="s">
        <v>596</v>
      </c>
      <c r="D45" s="105" t="s">
        <v>599</v>
      </c>
      <c r="E45" s="105">
        <v>361</v>
      </c>
      <c r="F45" s="126">
        <v>80.02</v>
      </c>
      <c r="G45" s="126">
        <v>343.3</v>
      </c>
      <c r="H45" s="105">
        <v>0.65910000000000002</v>
      </c>
      <c r="I45" s="105">
        <v>0.71315200000000001</v>
      </c>
      <c r="J45" s="142">
        <v>1.2E-5</v>
      </c>
      <c r="K45" s="126">
        <v>7.88</v>
      </c>
      <c r="L45" s="126">
        <v>38.03</v>
      </c>
      <c r="M45" s="105">
        <v>0.11899999999999999</v>
      </c>
      <c r="N45" s="105">
        <v>0.512212</v>
      </c>
      <c r="O45" s="105">
        <v>1.4E-5</v>
      </c>
      <c r="P45" s="142"/>
      <c r="Q45" s="105">
        <v>0.70977400000000002</v>
      </c>
      <c r="R45" s="105">
        <v>-4.7300000000000004</v>
      </c>
      <c r="S45" s="105">
        <v>10</v>
      </c>
      <c r="T45" s="121">
        <f t="shared" si="5"/>
        <v>1510.2427364235057</v>
      </c>
      <c r="U45" s="121">
        <f t="shared" ref="U45:U53" si="6">1/0.654*100000*LN((N45-0.51325-(M45-0.118)*(EXP(0.654*0.00361)-1))/(0.118-0.2168)+1)</f>
        <v>1601.6732388054329</v>
      </c>
      <c r="V45" s="125">
        <f t="shared" si="3"/>
        <v>-0.39501779359430611</v>
      </c>
    </row>
    <row r="46" spans="1:22" x14ac:dyDescent="0.3">
      <c r="A46" s="105" t="s">
        <v>594</v>
      </c>
      <c r="B46" s="105" t="s">
        <v>600</v>
      </c>
      <c r="C46" s="105" t="s">
        <v>596</v>
      </c>
      <c r="D46" s="105" t="s">
        <v>601</v>
      </c>
      <c r="E46" s="105">
        <v>361</v>
      </c>
      <c r="F46" s="126">
        <v>151</v>
      </c>
      <c r="G46" s="126">
        <v>312.60000000000002</v>
      </c>
      <c r="H46" s="105">
        <v>1.3979999999999999</v>
      </c>
      <c r="I46" s="105">
        <v>0.71576700000000004</v>
      </c>
      <c r="J46" s="142">
        <v>1.2E-5</v>
      </c>
      <c r="K46" s="126">
        <v>6.97</v>
      </c>
      <c r="L46" s="126">
        <v>31.91</v>
      </c>
      <c r="M46" s="105">
        <v>0.1298</v>
      </c>
      <c r="N46" s="105">
        <v>0.51221499999999998</v>
      </c>
      <c r="O46" s="105">
        <v>1.2999999999999999E-5</v>
      </c>
      <c r="P46" s="142"/>
      <c r="Q46" s="105">
        <v>0.70860199999999995</v>
      </c>
      <c r="R46" s="105">
        <v>-5.16</v>
      </c>
      <c r="S46" s="105">
        <v>10</v>
      </c>
      <c r="T46" s="121">
        <f t="shared" si="5"/>
        <v>1698.6108785368729</v>
      </c>
      <c r="U46" s="121">
        <f t="shared" si="6"/>
        <v>1636.1713289463455</v>
      </c>
      <c r="V46" s="125">
        <f t="shared" si="3"/>
        <v>-0.34011184544992379</v>
      </c>
    </row>
    <row r="47" spans="1:22" x14ac:dyDescent="0.3">
      <c r="A47" s="105" t="s">
        <v>594</v>
      </c>
      <c r="B47" s="105" t="s">
        <v>602</v>
      </c>
      <c r="C47" s="105" t="s">
        <v>596</v>
      </c>
      <c r="D47" s="105" t="s">
        <v>601</v>
      </c>
      <c r="E47" s="105">
        <v>361</v>
      </c>
      <c r="F47" s="126">
        <v>89.22</v>
      </c>
      <c r="G47" s="126">
        <v>356.6</v>
      </c>
      <c r="H47" s="105">
        <v>0.71189999999999998</v>
      </c>
      <c r="I47" s="105">
        <v>0.71325099999999997</v>
      </c>
      <c r="J47" s="142">
        <v>1.2E-5</v>
      </c>
      <c r="K47" s="126">
        <v>8.1999999999999993</v>
      </c>
      <c r="L47" s="126">
        <v>39.92</v>
      </c>
      <c r="M47" s="105">
        <v>0.1205</v>
      </c>
      <c r="N47" s="105">
        <v>0.51219800000000004</v>
      </c>
      <c r="O47" s="105">
        <v>1.2999999999999999E-5</v>
      </c>
      <c r="P47" s="142"/>
      <c r="Q47" s="105">
        <v>0.70960199999999996</v>
      </c>
      <c r="R47" s="105">
        <v>-5.07</v>
      </c>
      <c r="S47" s="105">
        <v>10</v>
      </c>
      <c r="T47" s="121">
        <f t="shared" si="5"/>
        <v>1557.2661160151686</v>
      </c>
      <c r="U47" s="121">
        <f t="shared" si="6"/>
        <v>1628.5418989758475</v>
      </c>
      <c r="V47" s="125">
        <f t="shared" si="3"/>
        <v>-0.38739196746314186</v>
      </c>
    </row>
    <row r="48" spans="1:22" x14ac:dyDescent="0.3">
      <c r="A48" s="105" t="s">
        <v>594</v>
      </c>
      <c r="B48" s="105" t="s">
        <v>603</v>
      </c>
      <c r="C48" s="105" t="s">
        <v>596</v>
      </c>
      <c r="D48" s="105" t="s">
        <v>601</v>
      </c>
      <c r="E48" s="105">
        <v>361</v>
      </c>
      <c r="F48" s="126">
        <v>123.1</v>
      </c>
      <c r="G48" s="126">
        <v>187.2</v>
      </c>
      <c r="H48" s="105">
        <v>1.83</v>
      </c>
      <c r="I48" s="105">
        <v>0.71884599999999998</v>
      </c>
      <c r="J48" s="142">
        <v>1.5E-5</v>
      </c>
      <c r="K48" s="126">
        <v>7.15</v>
      </c>
      <c r="L48" s="126">
        <v>34.83</v>
      </c>
      <c r="M48" s="105">
        <v>0.11990000000000001</v>
      </c>
      <c r="N48" s="105">
        <v>0.51219700000000001</v>
      </c>
      <c r="O48" s="105">
        <v>1.2E-5</v>
      </c>
      <c r="P48" s="142"/>
      <c r="Q48" s="105">
        <v>0.70946799999999999</v>
      </c>
      <c r="R48" s="105">
        <v>-5.07</v>
      </c>
      <c r="S48" s="105">
        <v>10</v>
      </c>
      <c r="T48" s="121">
        <f t="shared" si="5"/>
        <v>1548.9511255878369</v>
      </c>
      <c r="U48" s="121">
        <f t="shared" si="6"/>
        <v>1627.9014807383935</v>
      </c>
      <c r="V48" s="125">
        <f t="shared" si="3"/>
        <v>-0.39044229791560758</v>
      </c>
    </row>
    <row r="49" spans="1:22" x14ac:dyDescent="0.3">
      <c r="A49" s="105" t="s">
        <v>594</v>
      </c>
      <c r="B49" s="105" t="s">
        <v>604</v>
      </c>
      <c r="C49" s="105" t="s">
        <v>605</v>
      </c>
      <c r="D49" s="105" t="s">
        <v>606</v>
      </c>
      <c r="E49" s="105">
        <v>361</v>
      </c>
      <c r="F49" s="126">
        <v>73.349999999999994</v>
      </c>
      <c r="G49" s="126">
        <v>266</v>
      </c>
      <c r="H49" s="105">
        <v>0.79190000000000005</v>
      </c>
      <c r="I49" s="105">
        <v>0.71146100000000001</v>
      </c>
      <c r="J49" s="142">
        <v>1.0000000000000001E-5</v>
      </c>
      <c r="K49" s="126">
        <v>4.09</v>
      </c>
      <c r="L49" s="126">
        <v>17.239999999999998</v>
      </c>
      <c r="M49" s="105">
        <v>0.1371</v>
      </c>
      <c r="N49" s="105">
        <v>0.51233099999999998</v>
      </c>
      <c r="O49" s="105">
        <v>1.2E-5</v>
      </c>
      <c r="P49" s="142"/>
      <c r="Q49" s="105">
        <v>0.70740199999999998</v>
      </c>
      <c r="R49" s="105">
        <v>-3.24</v>
      </c>
      <c r="S49" s="105">
        <v>10</v>
      </c>
      <c r="T49" s="121">
        <f t="shared" si="5"/>
        <v>1630.4043680143081</v>
      </c>
      <c r="U49" s="121">
        <f t="shared" si="6"/>
        <v>1484.9033343369097</v>
      </c>
      <c r="V49" s="125">
        <f t="shared" si="3"/>
        <v>-0.30299949161159134</v>
      </c>
    </row>
    <row r="50" spans="1:22" x14ac:dyDescent="0.3">
      <c r="A50" s="105" t="s">
        <v>594</v>
      </c>
      <c r="B50" s="105" t="s">
        <v>607</v>
      </c>
      <c r="C50" s="105" t="s">
        <v>605</v>
      </c>
      <c r="D50" s="105" t="s">
        <v>597</v>
      </c>
      <c r="E50" s="105">
        <v>361</v>
      </c>
      <c r="F50" s="126">
        <v>64.680000000000007</v>
      </c>
      <c r="G50" s="126">
        <v>432.8</v>
      </c>
      <c r="H50" s="105">
        <v>0.4173</v>
      </c>
      <c r="I50" s="105">
        <v>0.71095299999999995</v>
      </c>
      <c r="J50" s="142">
        <v>1.1E-5</v>
      </c>
      <c r="K50" s="126">
        <v>6.48</v>
      </c>
      <c r="L50" s="126">
        <v>28.67</v>
      </c>
      <c r="M50" s="105">
        <v>0.1326</v>
      </c>
      <c r="N50" s="105">
        <v>0.51224199999999998</v>
      </c>
      <c r="O50" s="105">
        <v>1.2E-5</v>
      </c>
      <c r="P50" s="142"/>
      <c r="Q50" s="105">
        <v>0.70881499999999997</v>
      </c>
      <c r="R50" s="105">
        <v>-4.78</v>
      </c>
      <c r="S50" s="105">
        <v>10</v>
      </c>
      <c r="T50" s="121">
        <f t="shared" si="5"/>
        <v>1706.6076870332936</v>
      </c>
      <c r="U50" s="121">
        <f t="shared" si="6"/>
        <v>1604.9608941672032</v>
      </c>
      <c r="V50" s="125">
        <f t="shared" si="3"/>
        <v>-0.32587697000508398</v>
      </c>
    </row>
    <row r="51" spans="1:22" x14ac:dyDescent="0.3">
      <c r="A51" s="105" t="s">
        <v>594</v>
      </c>
      <c r="B51" s="105" t="s">
        <v>608</v>
      </c>
      <c r="C51" s="105" t="s">
        <v>605</v>
      </c>
      <c r="D51" s="105" t="s">
        <v>609</v>
      </c>
      <c r="E51" s="105">
        <v>361</v>
      </c>
      <c r="F51" s="126">
        <v>14.44</v>
      </c>
      <c r="G51" s="126">
        <v>554.70000000000005</v>
      </c>
      <c r="H51" s="105">
        <v>6.7100000000000007E-2</v>
      </c>
      <c r="I51" s="105">
        <v>0.70806800000000003</v>
      </c>
      <c r="J51" s="142">
        <v>1.0000000000000001E-5</v>
      </c>
      <c r="K51" s="126">
        <v>5.14</v>
      </c>
      <c r="L51" s="126">
        <v>21.94</v>
      </c>
      <c r="M51" s="105">
        <v>0.13539999999999999</v>
      </c>
      <c r="N51" s="105">
        <v>0.51232900000000003</v>
      </c>
      <c r="O51" s="105">
        <v>1.2999999999999999E-5</v>
      </c>
      <c r="P51" s="142"/>
      <c r="Q51" s="105">
        <v>0.70772400000000002</v>
      </c>
      <c r="R51" s="105">
        <v>-3.21</v>
      </c>
      <c r="S51" s="105">
        <v>10</v>
      </c>
      <c r="T51" s="121">
        <f t="shared" si="5"/>
        <v>1598.9748146478792</v>
      </c>
      <c r="U51" s="121">
        <f t="shared" si="6"/>
        <v>1481.8098608017131</v>
      </c>
      <c r="V51" s="125">
        <f t="shared" si="3"/>
        <v>-0.31164209456024417</v>
      </c>
    </row>
    <row r="52" spans="1:22" x14ac:dyDescent="0.3">
      <c r="A52" s="105" t="s">
        <v>594</v>
      </c>
      <c r="B52" s="105" t="s">
        <v>610</v>
      </c>
      <c r="C52" s="105" t="s">
        <v>605</v>
      </c>
      <c r="D52" s="105" t="s">
        <v>609</v>
      </c>
      <c r="E52" s="105">
        <v>361</v>
      </c>
      <c r="F52" s="126">
        <v>26.84</v>
      </c>
      <c r="G52" s="126">
        <v>445.6</v>
      </c>
      <c r="H52" s="105">
        <v>0.16370000000000001</v>
      </c>
      <c r="I52" s="105">
        <v>0.70863200000000004</v>
      </c>
      <c r="J52" s="142">
        <v>1.0000000000000001E-5</v>
      </c>
      <c r="K52" s="126">
        <v>5.21</v>
      </c>
      <c r="L52" s="126">
        <v>22.4</v>
      </c>
      <c r="M52" s="105">
        <v>0.13650000000000001</v>
      </c>
      <c r="N52" s="105">
        <v>0.51233700000000004</v>
      </c>
      <c r="O52" s="105">
        <v>1.2E-5</v>
      </c>
      <c r="P52" s="142"/>
      <c r="Q52" s="105">
        <v>0.70779300000000001</v>
      </c>
      <c r="R52" s="105">
        <v>-3.09</v>
      </c>
      <c r="S52" s="105">
        <v>10</v>
      </c>
      <c r="T52" s="121">
        <f t="shared" si="5"/>
        <v>1605.9771387628205</v>
      </c>
      <c r="U52" s="121">
        <f t="shared" si="6"/>
        <v>1473.5332250447293</v>
      </c>
      <c r="V52" s="125">
        <f t="shared" si="3"/>
        <v>-0.30604982206405695</v>
      </c>
    </row>
    <row r="53" spans="1:22" x14ac:dyDescent="0.3">
      <c r="A53" s="105" t="s">
        <v>594</v>
      </c>
      <c r="B53" s="105" t="s">
        <v>611</v>
      </c>
      <c r="C53" s="105" t="s">
        <v>605</v>
      </c>
      <c r="D53" s="105" t="s">
        <v>609</v>
      </c>
      <c r="E53" s="105">
        <v>361</v>
      </c>
      <c r="F53" s="126">
        <v>58.07</v>
      </c>
      <c r="G53" s="126">
        <v>272</v>
      </c>
      <c r="H53" s="105">
        <v>0.62160000000000004</v>
      </c>
      <c r="I53" s="105">
        <v>0.71049600000000002</v>
      </c>
      <c r="J53" s="142">
        <v>1.2E-5</v>
      </c>
      <c r="K53" s="126">
        <v>4.38</v>
      </c>
      <c r="L53" s="126">
        <v>18.98</v>
      </c>
      <c r="M53" s="105">
        <v>0.13500000000000001</v>
      </c>
      <c r="N53" s="105">
        <v>0.51233499999999998</v>
      </c>
      <c r="O53" s="105">
        <v>1.2999999999999999E-5</v>
      </c>
      <c r="P53" s="142"/>
      <c r="Q53" s="105">
        <v>0.70731100000000002</v>
      </c>
      <c r="R53" s="105">
        <v>-3.07</v>
      </c>
      <c r="S53" s="105">
        <v>10</v>
      </c>
      <c r="T53" s="121">
        <f t="shared" si="5"/>
        <v>1579.302916216516</v>
      </c>
      <c r="U53" s="121">
        <f t="shared" si="6"/>
        <v>1471.1641501612148</v>
      </c>
      <c r="V53" s="125">
        <f t="shared" si="3"/>
        <v>-0.3136756481952212</v>
      </c>
    </row>
    <row r="54" spans="1:22" x14ac:dyDescent="0.3">
      <c r="A54" s="105" t="s">
        <v>594</v>
      </c>
      <c r="B54" s="105" t="s">
        <v>612</v>
      </c>
      <c r="C54" s="105" t="s">
        <v>613</v>
      </c>
      <c r="D54" s="105" t="s">
        <v>609</v>
      </c>
      <c r="E54" s="105">
        <v>355</v>
      </c>
      <c r="F54" s="126">
        <v>20.79</v>
      </c>
      <c r="G54" s="126">
        <v>377.8</v>
      </c>
      <c r="H54" s="105">
        <v>0.13439999999999999</v>
      </c>
      <c r="I54" s="105">
        <v>0.70554399999999995</v>
      </c>
      <c r="J54" s="142">
        <v>1.2E-5</v>
      </c>
      <c r="K54" s="126">
        <v>3.28</v>
      </c>
      <c r="L54" s="126">
        <v>12.86</v>
      </c>
      <c r="M54" s="105">
        <v>0.15809999999999999</v>
      </c>
      <c r="N54" s="105">
        <v>0.51266999999999996</v>
      </c>
      <c r="O54" s="105">
        <v>1.1E-5</v>
      </c>
      <c r="P54" s="142"/>
      <c r="Q54" s="105">
        <v>0.70486499999999996</v>
      </c>
      <c r="R54" s="105">
        <v>2.37</v>
      </c>
      <c r="S54" s="105">
        <v>9</v>
      </c>
      <c r="T54" s="121">
        <f t="shared" si="5"/>
        <v>1319.1040727100162</v>
      </c>
      <c r="U54" s="121">
        <f>1/0.654*100000*LN((N54-0.51325-(M54-0.118)*(EXP(0.654*0.00355)-1))/(0.118-0.2168)+1)</f>
        <v>1038.3394691143117</v>
      </c>
      <c r="V54" s="125">
        <f t="shared" si="3"/>
        <v>-0.19623792577529242</v>
      </c>
    </row>
    <row r="55" spans="1:22" x14ac:dyDescent="0.3">
      <c r="A55" s="105" t="s">
        <v>594</v>
      </c>
      <c r="B55" s="105" t="s">
        <v>614</v>
      </c>
      <c r="C55" s="105" t="s">
        <v>613</v>
      </c>
      <c r="D55" s="105" t="s">
        <v>609</v>
      </c>
      <c r="E55" s="105">
        <v>355</v>
      </c>
      <c r="F55" s="126">
        <v>20.010000000000002</v>
      </c>
      <c r="G55" s="126">
        <v>331.3</v>
      </c>
      <c r="H55" s="105">
        <v>0.2026</v>
      </c>
      <c r="I55" s="105">
        <v>0.70598099999999997</v>
      </c>
      <c r="J55" s="142">
        <v>1.2999999999999999E-5</v>
      </c>
      <c r="K55" s="126">
        <v>3.1</v>
      </c>
      <c r="L55" s="126">
        <v>12.28</v>
      </c>
      <c r="M55" s="105">
        <v>0.14799999999999999</v>
      </c>
      <c r="N55" s="105">
        <v>0.51257200000000003</v>
      </c>
      <c r="O55" s="105">
        <v>1.4E-5</v>
      </c>
      <c r="P55" s="142"/>
      <c r="Q55" s="105">
        <v>0.70495699999999994</v>
      </c>
      <c r="R55" s="105">
        <v>0.92</v>
      </c>
      <c r="S55" s="105">
        <v>9</v>
      </c>
      <c r="T55" s="121">
        <f t="shared" si="5"/>
        <v>1343.38222777602</v>
      </c>
      <c r="U55" s="121">
        <f t="shared" ref="U55:U60" si="7">1/0.654*100000*LN((N55-0.51325-(M55-0.118)*(EXP(0.654*0.00355)-1))/(0.118-0.2168)+1)</f>
        <v>1152.8504803467549</v>
      </c>
      <c r="V55" s="125">
        <f t="shared" si="3"/>
        <v>-0.24758515505846479</v>
      </c>
    </row>
    <row r="56" spans="1:22" x14ac:dyDescent="0.3">
      <c r="A56" s="105" t="s">
        <v>594</v>
      </c>
      <c r="B56" s="105" t="s">
        <v>615</v>
      </c>
      <c r="C56" s="105" t="s">
        <v>613</v>
      </c>
      <c r="D56" s="105" t="s">
        <v>609</v>
      </c>
      <c r="E56" s="105">
        <v>355</v>
      </c>
      <c r="F56" s="126">
        <v>15.28</v>
      </c>
      <c r="G56" s="126">
        <v>395.1</v>
      </c>
      <c r="H56" s="105">
        <v>7.6499999999999999E-2</v>
      </c>
      <c r="I56" s="105">
        <v>0.70625899999999997</v>
      </c>
      <c r="J56" s="142">
        <v>1.2E-5</v>
      </c>
      <c r="K56" s="126">
        <v>3.22</v>
      </c>
      <c r="L56" s="126">
        <v>11.6</v>
      </c>
      <c r="M56" s="105">
        <v>0.15110000000000001</v>
      </c>
      <c r="N56" s="105">
        <v>0.51267399999999996</v>
      </c>
      <c r="O56" s="105">
        <v>1.0000000000000001E-5</v>
      </c>
      <c r="P56" s="142"/>
      <c r="Q56" s="105">
        <v>0.70587200000000005</v>
      </c>
      <c r="R56" s="105">
        <v>2.77</v>
      </c>
      <c r="S56" s="105">
        <v>9</v>
      </c>
      <c r="T56" s="121">
        <f t="shared" si="5"/>
        <v>1161.9659771575118</v>
      </c>
      <c r="U56" s="121">
        <f t="shared" si="7"/>
        <v>1007.1770722540329</v>
      </c>
      <c r="V56" s="125">
        <f t="shared" si="3"/>
        <v>-0.23182511438739195</v>
      </c>
    </row>
    <row r="57" spans="1:22" x14ac:dyDescent="0.3">
      <c r="A57" s="105" t="s">
        <v>594</v>
      </c>
      <c r="B57" s="105" t="s">
        <v>616</v>
      </c>
      <c r="C57" s="105" t="s">
        <v>617</v>
      </c>
      <c r="D57" s="105" t="s">
        <v>601</v>
      </c>
      <c r="E57" s="105">
        <v>355</v>
      </c>
      <c r="F57" s="126">
        <v>49.79</v>
      </c>
      <c r="G57" s="126">
        <v>237.3</v>
      </c>
      <c r="H57" s="105">
        <v>0.57210000000000005</v>
      </c>
      <c r="I57" s="105">
        <v>0.70961600000000002</v>
      </c>
      <c r="J57" s="142">
        <v>1.1E-5</v>
      </c>
      <c r="K57" s="126">
        <v>6.11</v>
      </c>
      <c r="L57" s="126">
        <v>29.01</v>
      </c>
      <c r="M57" s="105">
        <v>0.1235</v>
      </c>
      <c r="N57" s="105">
        <v>0.512459</v>
      </c>
      <c r="O57" s="105">
        <v>1.2E-5</v>
      </c>
      <c r="P57" s="142"/>
      <c r="Q57" s="105">
        <v>0.70672500000000005</v>
      </c>
      <c r="R57" s="105">
        <v>-0.18</v>
      </c>
      <c r="S57" s="105">
        <v>9</v>
      </c>
      <c r="T57" s="121">
        <f t="shared" si="5"/>
        <v>1169.4883245355397</v>
      </c>
      <c r="U57" s="121">
        <f t="shared" si="7"/>
        <v>1238.9224675931396</v>
      </c>
      <c r="V57" s="125">
        <f t="shared" si="3"/>
        <v>-0.37214031520081348</v>
      </c>
    </row>
    <row r="58" spans="1:22" x14ac:dyDescent="0.3">
      <c r="A58" s="105" t="s">
        <v>594</v>
      </c>
      <c r="B58" s="105" t="s">
        <v>618</v>
      </c>
      <c r="C58" s="105" t="s">
        <v>617</v>
      </c>
      <c r="D58" s="105" t="s">
        <v>601</v>
      </c>
      <c r="E58" s="105">
        <v>355</v>
      </c>
      <c r="F58" s="126">
        <v>77.77</v>
      </c>
      <c r="G58" s="126">
        <v>483.2</v>
      </c>
      <c r="H58" s="105">
        <v>0.36430000000000001</v>
      </c>
      <c r="I58" s="105">
        <v>0.70687999999999995</v>
      </c>
      <c r="J58" s="142">
        <v>1.0000000000000001E-5</v>
      </c>
      <c r="K58" s="126">
        <v>4.03</v>
      </c>
      <c r="L58" s="126">
        <v>17.02</v>
      </c>
      <c r="M58" s="105">
        <v>0.13669999999999999</v>
      </c>
      <c r="N58" s="105">
        <v>0.51254500000000003</v>
      </c>
      <c r="O58" s="105">
        <v>1.0000000000000001E-5</v>
      </c>
      <c r="P58" s="142"/>
      <c r="Q58" s="105">
        <v>0.70503899999999997</v>
      </c>
      <c r="R58" s="105">
        <v>0.9</v>
      </c>
      <c r="S58" s="105">
        <v>9</v>
      </c>
      <c r="T58" s="121">
        <f t="shared" si="5"/>
        <v>1199.8070089911048</v>
      </c>
      <c r="U58" s="121">
        <f t="shared" si="7"/>
        <v>1153.9783774366372</v>
      </c>
      <c r="V58" s="125">
        <f t="shared" si="3"/>
        <v>-0.30503304524656849</v>
      </c>
    </row>
    <row r="59" spans="1:22" x14ac:dyDescent="0.3">
      <c r="A59" s="105" t="s">
        <v>594</v>
      </c>
      <c r="B59" s="105" t="s">
        <v>619</v>
      </c>
      <c r="C59" s="105" t="s">
        <v>613</v>
      </c>
      <c r="D59" s="105" t="s">
        <v>601</v>
      </c>
      <c r="E59" s="105">
        <v>355</v>
      </c>
      <c r="F59" s="126">
        <v>94.84</v>
      </c>
      <c r="G59" s="126">
        <v>393.3</v>
      </c>
      <c r="H59" s="105">
        <v>0.32600000000000001</v>
      </c>
      <c r="I59" s="105">
        <v>0.70607600000000004</v>
      </c>
      <c r="J59" s="142">
        <v>1.1E-5</v>
      </c>
      <c r="K59" s="126">
        <v>3.94</v>
      </c>
      <c r="L59" s="126">
        <v>17.329999999999998</v>
      </c>
      <c r="M59" s="105">
        <v>0.1449</v>
      </c>
      <c r="N59" s="105">
        <v>0.51267499999999999</v>
      </c>
      <c r="O59" s="105">
        <v>1.0000000000000001E-5</v>
      </c>
      <c r="P59" s="142"/>
      <c r="Q59" s="105">
        <v>0.70442800000000005</v>
      </c>
      <c r="R59" s="105">
        <v>3.07</v>
      </c>
      <c r="S59" s="105">
        <v>9</v>
      </c>
      <c r="T59" s="121">
        <f t="shared" si="5"/>
        <v>1055.0972595780895</v>
      </c>
      <c r="U59" s="121">
        <f t="shared" si="7"/>
        <v>983.48099183457236</v>
      </c>
      <c r="V59" s="125">
        <f t="shared" si="3"/>
        <v>-0.26334519572953741</v>
      </c>
    </row>
    <row r="60" spans="1:22" x14ac:dyDescent="0.3">
      <c r="A60" s="105" t="s">
        <v>594</v>
      </c>
      <c r="B60" s="105" t="s">
        <v>620</v>
      </c>
      <c r="C60" s="105" t="s">
        <v>613</v>
      </c>
      <c r="D60" s="105" t="s">
        <v>621</v>
      </c>
      <c r="E60" s="105">
        <v>355</v>
      </c>
      <c r="F60" s="126">
        <v>19.079999999999998</v>
      </c>
      <c r="G60" s="126">
        <v>813.5</v>
      </c>
      <c r="H60" s="105">
        <v>5.7099999999999998E-2</v>
      </c>
      <c r="I60" s="105">
        <v>0.70596400000000004</v>
      </c>
      <c r="J60" s="142">
        <v>1.1E-5</v>
      </c>
      <c r="K60" s="126">
        <v>4.37</v>
      </c>
      <c r="L60" s="126">
        <v>14.35</v>
      </c>
      <c r="M60" s="105">
        <v>0.1668</v>
      </c>
      <c r="N60" s="105">
        <v>0.51267700000000005</v>
      </c>
      <c r="O60" s="105">
        <v>9.0000000000000002E-6</v>
      </c>
      <c r="P60" s="142"/>
      <c r="Q60" s="105">
        <v>0.70567500000000005</v>
      </c>
      <c r="R60" s="105">
        <v>2.12</v>
      </c>
      <c r="S60" s="105">
        <v>9</v>
      </c>
      <c r="T60" s="121">
        <f t="shared" si="5"/>
        <v>1540.9067805107716</v>
      </c>
      <c r="U60" s="121">
        <f t="shared" si="7"/>
        <v>1058.6627033546897</v>
      </c>
      <c r="V60" s="125">
        <f t="shared" si="3"/>
        <v>-0.15200813421453996</v>
      </c>
    </row>
    <row r="61" spans="1:22" x14ac:dyDescent="0.3">
      <c r="A61" s="126" t="s">
        <v>527</v>
      </c>
      <c r="B61" s="105" t="s">
        <v>622</v>
      </c>
      <c r="C61" s="126" t="s">
        <v>529</v>
      </c>
      <c r="D61" s="105" t="s">
        <v>623</v>
      </c>
      <c r="E61" s="126">
        <v>347</v>
      </c>
      <c r="F61" s="126">
        <v>231</v>
      </c>
      <c r="G61" s="126">
        <v>235</v>
      </c>
      <c r="H61" s="126">
        <v>2.7690000000000001</v>
      </c>
      <c r="I61" s="126">
        <v>0.71766399999999997</v>
      </c>
      <c r="J61" s="126">
        <v>1.7E-5</v>
      </c>
      <c r="K61" s="126">
        <v>11.5</v>
      </c>
      <c r="L61" s="126">
        <v>2.1800000000000002</v>
      </c>
      <c r="M61" s="126">
        <v>0.11600000000000001</v>
      </c>
      <c r="N61" s="126">
        <v>0.51247699999999996</v>
      </c>
      <c r="O61" s="126">
        <v>9.0000000000000002E-6</v>
      </c>
      <c r="P61" s="126">
        <v>0.512212</v>
      </c>
      <c r="Q61" s="126">
        <v>0.70389999999999997</v>
      </c>
      <c r="R61" s="143">
        <f>(P61/(0.512638-0.1967*(EXP(0.654*0.00347)-1))-1)*10000</f>
        <v>0.40793250883686127</v>
      </c>
      <c r="S61" s="143">
        <v>4.5</v>
      </c>
      <c r="T61" s="121">
        <f>(1/0.654*100000000000)*LN(1+(0.51315-N61)/(0.2135-M61))/1000000</f>
        <v>1051.8119981172513</v>
      </c>
      <c r="U61" s="121">
        <f>1/0.654*100000*LN((N61-0.51325-(M61-0.118)*(EXP(0.654*0.00347)-1))/(0.118-0.2168)+1)</f>
        <v>1184.6794665312873</v>
      </c>
      <c r="V61" s="125">
        <f t="shared" si="3"/>
        <v>-0.4102694458566345</v>
      </c>
    </row>
    <row r="62" spans="1:22" x14ac:dyDescent="0.3">
      <c r="A62" s="126" t="s">
        <v>527</v>
      </c>
      <c r="B62" s="105" t="s">
        <v>624</v>
      </c>
      <c r="C62" s="126" t="s">
        <v>529</v>
      </c>
      <c r="D62" s="105" t="s">
        <v>623</v>
      </c>
      <c r="E62" s="126">
        <v>347</v>
      </c>
      <c r="F62" s="126">
        <v>86.1</v>
      </c>
      <c r="G62" s="126">
        <v>354</v>
      </c>
      <c r="H62" s="126">
        <v>0.68600000000000005</v>
      </c>
      <c r="I62" s="126">
        <v>0.70859700000000003</v>
      </c>
      <c r="J62" s="126">
        <v>1.4E-5</v>
      </c>
      <c r="K62" s="126">
        <v>12.8</v>
      </c>
      <c r="L62" s="126">
        <v>2.71</v>
      </c>
      <c r="M62" s="126">
        <v>0.129</v>
      </c>
      <c r="N62" s="126">
        <v>0.51257600000000003</v>
      </c>
      <c r="O62" s="126">
        <v>1.1E-5</v>
      </c>
      <c r="P62" s="126">
        <v>0.51228099999999999</v>
      </c>
      <c r="Q62" s="126">
        <v>0.70520000000000005</v>
      </c>
      <c r="R62" s="143">
        <f>(P62/(0.512638-0.1967*(EXP(0.654*0.00347)-1))-1)*10000</f>
        <v>1.7550859284032327</v>
      </c>
      <c r="S62" s="143">
        <v>4.5</v>
      </c>
      <c r="T62" s="121">
        <f t="shared" ref="T62:T63" si="8">(1/0.654*100000000000)*LN(1+(0.51315-N62)/(0.2135-M62))/1000000</f>
        <v>1035.1577401142561</v>
      </c>
      <c r="U62" s="121">
        <f t="shared" ref="U62:U63" si="9">1/0.654*100000*LN((N62-0.51325-(M62-0.118)*(EXP(0.654*0.00347)-1))/(0.118-0.2168)+1)</f>
        <v>1077.9669650490405</v>
      </c>
      <c r="V62" s="125">
        <f t="shared" si="3"/>
        <v>-0.34417895271987797</v>
      </c>
    </row>
    <row r="63" spans="1:22" x14ac:dyDescent="0.3">
      <c r="A63" s="126" t="s">
        <v>527</v>
      </c>
      <c r="B63" s="105" t="s">
        <v>625</v>
      </c>
      <c r="C63" s="126" t="s">
        <v>529</v>
      </c>
      <c r="D63" s="105" t="s">
        <v>623</v>
      </c>
      <c r="E63" s="126">
        <v>347</v>
      </c>
      <c r="F63" s="126">
        <v>53.6</v>
      </c>
      <c r="G63" s="126">
        <v>686</v>
      </c>
      <c r="H63" s="126">
        <v>0.22</v>
      </c>
      <c r="I63" s="126">
        <v>0.70555199999999996</v>
      </c>
      <c r="J63" s="126">
        <v>1.7E-5</v>
      </c>
      <c r="K63" s="126">
        <v>12.6</v>
      </c>
      <c r="L63" s="126">
        <v>2.74</v>
      </c>
      <c r="M63" s="126">
        <v>0.13300000000000001</v>
      </c>
      <c r="N63" s="126">
        <v>0.51269900000000002</v>
      </c>
      <c r="O63" s="126">
        <v>9.0000000000000002E-6</v>
      </c>
      <c r="P63" s="126">
        <v>0.51239500000000004</v>
      </c>
      <c r="Q63" s="126">
        <v>0.70450000000000002</v>
      </c>
      <c r="R63" s="143">
        <f>(P63/(0.512638-0.1967*(EXP(0.654*0.00347)-1))-1)*10000</f>
        <v>3.9808176650812932</v>
      </c>
      <c r="S63" s="143">
        <v>4.5</v>
      </c>
      <c r="T63" s="121">
        <f t="shared" si="8"/>
        <v>854.25824576968728</v>
      </c>
      <c r="U63" s="121">
        <f t="shared" si="9"/>
        <v>902.81201035442518</v>
      </c>
      <c r="V63" s="125">
        <f t="shared" si="3"/>
        <v>-0.32384341637010672</v>
      </c>
    </row>
    <row r="64" spans="1:22" x14ac:dyDescent="0.3">
      <c r="A64" s="126" t="s">
        <v>626</v>
      </c>
      <c r="B64" s="144" t="s">
        <v>627</v>
      </c>
      <c r="C64" s="135" t="s">
        <v>628</v>
      </c>
      <c r="D64" s="145" t="s">
        <v>629</v>
      </c>
      <c r="E64" s="146">
        <v>361</v>
      </c>
      <c r="F64" s="147">
        <v>26.5</v>
      </c>
      <c r="G64" s="146">
        <v>423</v>
      </c>
      <c r="H64" s="148">
        <v>0.18675295508274228</v>
      </c>
      <c r="I64" s="148"/>
      <c r="J64" s="135"/>
      <c r="K64" s="149">
        <v>3.86</v>
      </c>
      <c r="L64" s="150">
        <v>18</v>
      </c>
      <c r="M64" s="151">
        <v>0.1293</v>
      </c>
      <c r="N64" s="138" t="s">
        <v>630</v>
      </c>
      <c r="O64" s="135"/>
      <c r="P64" s="139">
        <v>0.51226099999999997</v>
      </c>
      <c r="Q64" s="152">
        <v>0.70489000000000002</v>
      </c>
      <c r="R64" s="141">
        <v>-0.16</v>
      </c>
      <c r="S64" s="141">
        <v>3.3</v>
      </c>
      <c r="T64" s="121">
        <v>1229</v>
      </c>
      <c r="U64" s="121">
        <v>1126</v>
      </c>
      <c r="V64" s="125">
        <f>M64/0.1967-1</f>
        <v>-0.34265378749364517</v>
      </c>
    </row>
    <row r="65" spans="1:22" x14ac:dyDescent="0.3">
      <c r="A65" s="126" t="s">
        <v>626</v>
      </c>
      <c r="B65" s="144" t="s">
        <v>631</v>
      </c>
      <c r="C65" s="135" t="s">
        <v>628</v>
      </c>
      <c r="D65" s="145" t="s">
        <v>632</v>
      </c>
      <c r="E65" s="146">
        <v>361</v>
      </c>
      <c r="F65" s="147">
        <v>60.6</v>
      </c>
      <c r="G65" s="146">
        <v>526</v>
      </c>
      <c r="H65" s="148">
        <v>0.34343840304182505</v>
      </c>
      <c r="I65" s="148"/>
      <c r="J65" s="135"/>
      <c r="K65" s="149">
        <v>3.83</v>
      </c>
      <c r="L65" s="150">
        <v>18.7</v>
      </c>
      <c r="M65" s="151">
        <v>0.1235</v>
      </c>
      <c r="N65" s="138" t="s">
        <v>633</v>
      </c>
      <c r="O65" s="135"/>
      <c r="P65" s="139">
        <v>0.51228899999999999</v>
      </c>
      <c r="Q65" s="152">
        <v>0.70457999999999998</v>
      </c>
      <c r="R65" s="141">
        <v>0.78</v>
      </c>
      <c r="S65" s="141">
        <v>3.3</v>
      </c>
      <c r="T65" s="121">
        <v>1092</v>
      </c>
      <c r="U65" s="121">
        <v>1050</v>
      </c>
      <c r="V65" s="125">
        <f t="shared" ref="V65:V81" si="10">M65/0.1967-1</f>
        <v>-0.37214031520081348</v>
      </c>
    </row>
    <row r="66" spans="1:22" x14ac:dyDescent="0.3">
      <c r="A66" s="126" t="s">
        <v>542</v>
      </c>
      <c r="B66" s="144" t="s">
        <v>634</v>
      </c>
      <c r="C66" s="135" t="s">
        <v>628</v>
      </c>
      <c r="D66" s="145" t="s">
        <v>632</v>
      </c>
      <c r="E66" s="146">
        <v>361</v>
      </c>
      <c r="F66" s="147">
        <v>30.3</v>
      </c>
      <c r="G66" s="146">
        <v>431</v>
      </c>
      <c r="H66" s="148">
        <v>0.2095691415313225</v>
      </c>
      <c r="I66" s="148"/>
      <c r="J66" s="135"/>
      <c r="K66" s="149">
        <v>3.98</v>
      </c>
      <c r="L66" s="150">
        <v>18.5</v>
      </c>
      <c r="M66" s="151">
        <v>0.12959999999999999</v>
      </c>
      <c r="N66" s="138" t="s">
        <v>635</v>
      </c>
      <c r="O66" s="135"/>
      <c r="P66" s="139">
        <v>0.51230500000000001</v>
      </c>
      <c r="Q66" s="152">
        <v>0.70492999999999995</v>
      </c>
      <c r="R66" s="141">
        <v>0.56000000000000005</v>
      </c>
      <c r="S66" s="141">
        <v>3.3</v>
      </c>
      <c r="T66" s="121">
        <v>1166</v>
      </c>
      <c r="U66" s="121">
        <v>1068</v>
      </c>
      <c r="V66" s="125">
        <f t="shared" si="10"/>
        <v>-0.34112862226741236</v>
      </c>
    </row>
    <row r="67" spans="1:22" x14ac:dyDescent="0.3">
      <c r="A67" s="126" t="s">
        <v>542</v>
      </c>
      <c r="B67" s="144" t="s">
        <v>636</v>
      </c>
      <c r="C67" s="135" t="s">
        <v>628</v>
      </c>
      <c r="D67" s="145" t="s">
        <v>637</v>
      </c>
      <c r="E67" s="146">
        <v>361</v>
      </c>
      <c r="F67" s="147">
        <v>28.7</v>
      </c>
      <c r="G67" s="146">
        <v>282</v>
      </c>
      <c r="H67" s="148">
        <v>0.30338546099290775</v>
      </c>
      <c r="I67" s="148"/>
      <c r="J67" s="135"/>
      <c r="K67" s="149">
        <v>2.98</v>
      </c>
      <c r="L67" s="150">
        <v>12.5</v>
      </c>
      <c r="M67" s="151">
        <v>0.1444</v>
      </c>
      <c r="N67" s="138" t="s">
        <v>638</v>
      </c>
      <c r="O67" s="135"/>
      <c r="P67" s="139">
        <v>0.51225900000000002</v>
      </c>
      <c r="Q67" s="152">
        <v>0.70701999999999998</v>
      </c>
      <c r="R67" s="141">
        <v>-1.02</v>
      </c>
      <c r="S67" s="141">
        <v>3.3</v>
      </c>
      <c r="T67" s="121">
        <v>1515</v>
      </c>
      <c r="U67" s="121">
        <v>1196</v>
      </c>
      <c r="V67" s="125">
        <f t="shared" si="10"/>
        <v>-0.26588713777325879</v>
      </c>
    </row>
    <row r="68" spans="1:22" x14ac:dyDescent="0.3">
      <c r="A68" s="126" t="s">
        <v>542</v>
      </c>
      <c r="B68" s="144" t="s">
        <v>639</v>
      </c>
      <c r="C68" s="135" t="s">
        <v>628</v>
      </c>
      <c r="D68" s="145" t="s">
        <v>637</v>
      </c>
      <c r="E68" s="146">
        <v>361</v>
      </c>
      <c r="F68" s="147">
        <v>24.4</v>
      </c>
      <c r="G68" s="146">
        <v>261</v>
      </c>
      <c r="H68" s="148">
        <v>0.2786835249042145</v>
      </c>
      <c r="I68" s="148"/>
      <c r="J68" s="135"/>
      <c r="K68" s="149">
        <v>2.73</v>
      </c>
      <c r="L68" s="150">
        <v>11.4</v>
      </c>
      <c r="M68" s="151">
        <v>0.14510000000000001</v>
      </c>
      <c r="N68" s="138" t="s">
        <v>640</v>
      </c>
      <c r="O68" s="135"/>
      <c r="P68" s="139">
        <v>0.51240799999999997</v>
      </c>
      <c r="Q68" s="152">
        <v>0.70696000000000003</v>
      </c>
      <c r="R68" s="141">
        <v>2.0299999999999998</v>
      </c>
      <c r="S68" s="141">
        <v>3.3</v>
      </c>
      <c r="T68" s="121">
        <v>1181</v>
      </c>
      <c r="U68" s="121">
        <v>949</v>
      </c>
      <c r="V68" s="125">
        <f t="shared" si="10"/>
        <v>-0.26232841891204883</v>
      </c>
    </row>
    <row r="69" spans="1:22" x14ac:dyDescent="0.3">
      <c r="A69" s="126" t="s">
        <v>542</v>
      </c>
      <c r="B69" s="144" t="s">
        <v>641</v>
      </c>
      <c r="C69" s="135" t="s">
        <v>628</v>
      </c>
      <c r="D69" s="145" t="s">
        <v>637</v>
      </c>
      <c r="E69" s="146">
        <v>361</v>
      </c>
      <c r="F69" s="147">
        <v>28.3</v>
      </c>
      <c r="G69" s="146">
        <v>246</v>
      </c>
      <c r="H69" s="148">
        <v>0.34293617886178862</v>
      </c>
      <c r="I69" s="148"/>
      <c r="J69" s="135"/>
      <c r="K69" s="149">
        <v>3.19</v>
      </c>
      <c r="L69" s="150">
        <v>13.3</v>
      </c>
      <c r="M69" s="151">
        <v>0.14449999999999999</v>
      </c>
      <c r="N69" s="138" t="s">
        <v>642</v>
      </c>
      <c r="O69" s="135"/>
      <c r="P69" s="139">
        <v>0.512262</v>
      </c>
      <c r="Q69" s="152">
        <v>0.70687</v>
      </c>
      <c r="R69" s="141">
        <v>-0.8</v>
      </c>
      <c r="S69" s="141">
        <v>3.3</v>
      </c>
      <c r="T69" s="121">
        <v>1493</v>
      </c>
      <c r="U69" s="121">
        <v>1179</v>
      </c>
      <c r="V69" s="125">
        <f t="shared" si="10"/>
        <v>-0.26537874936451455</v>
      </c>
    </row>
    <row r="70" spans="1:22" x14ac:dyDescent="0.3">
      <c r="A70" s="126" t="s">
        <v>542</v>
      </c>
      <c r="B70" s="144" t="s">
        <v>643</v>
      </c>
      <c r="C70" s="135" t="s">
        <v>628</v>
      </c>
      <c r="D70" s="145" t="s">
        <v>637</v>
      </c>
      <c r="E70" s="146">
        <v>361</v>
      </c>
      <c r="F70" s="147">
        <v>26.1</v>
      </c>
      <c r="G70" s="146">
        <v>264</v>
      </c>
      <c r="H70" s="148">
        <v>0.29471250000000004</v>
      </c>
      <c r="I70" s="148"/>
      <c r="J70" s="135"/>
      <c r="K70" s="149">
        <v>2.81</v>
      </c>
      <c r="L70" s="150">
        <v>11.7</v>
      </c>
      <c r="M70" s="151">
        <v>0.14530000000000001</v>
      </c>
      <c r="N70" s="138" t="s">
        <v>644</v>
      </c>
      <c r="O70" s="135"/>
      <c r="P70" s="139">
        <v>0.51218300000000005</v>
      </c>
      <c r="Q70" s="152">
        <v>0.70694000000000001</v>
      </c>
      <c r="R70" s="141">
        <v>-0.82</v>
      </c>
      <c r="S70" s="141">
        <v>3.3</v>
      </c>
      <c r="T70" s="121">
        <v>1508</v>
      </c>
      <c r="U70" s="121">
        <v>1180</v>
      </c>
      <c r="V70" s="125">
        <f t="shared" si="10"/>
        <v>-0.26131164209456026</v>
      </c>
    </row>
    <row r="71" spans="1:22" x14ac:dyDescent="0.3">
      <c r="A71" s="126" t="s">
        <v>542</v>
      </c>
      <c r="B71" s="131" t="s">
        <v>645</v>
      </c>
      <c r="C71" s="135" t="s">
        <v>628</v>
      </c>
      <c r="D71" s="153" t="s">
        <v>629</v>
      </c>
      <c r="E71" s="130">
        <v>351</v>
      </c>
      <c r="F71" s="147">
        <v>83.6</v>
      </c>
      <c r="G71" s="146">
        <v>146</v>
      </c>
      <c r="H71" s="148">
        <v>1.7069287671232876</v>
      </c>
      <c r="I71" s="148"/>
      <c r="J71" s="135"/>
      <c r="K71" s="149">
        <v>4.01</v>
      </c>
      <c r="L71" s="150">
        <v>19.7</v>
      </c>
      <c r="M71" s="151">
        <v>0.1231</v>
      </c>
      <c r="N71" s="138" t="s">
        <v>646</v>
      </c>
      <c r="O71" s="135"/>
      <c r="P71" s="139">
        <v>0.51217900000000005</v>
      </c>
      <c r="Q71" s="152">
        <v>0.70430999999999999</v>
      </c>
      <c r="R71" s="141">
        <v>-0.09</v>
      </c>
      <c r="S71" s="141">
        <v>5.9</v>
      </c>
      <c r="T71" s="121">
        <v>1160</v>
      </c>
      <c r="U71" s="121">
        <v>1117</v>
      </c>
      <c r="V71" s="125">
        <f t="shared" si="10"/>
        <v>-0.37417386883579062</v>
      </c>
    </row>
    <row r="72" spans="1:22" x14ac:dyDescent="0.3">
      <c r="A72" s="126" t="s">
        <v>542</v>
      </c>
      <c r="B72" s="131" t="s">
        <v>647</v>
      </c>
      <c r="C72" s="135" t="s">
        <v>628</v>
      </c>
      <c r="D72" s="153" t="s">
        <v>629</v>
      </c>
      <c r="E72" s="130">
        <v>351</v>
      </c>
      <c r="F72" s="147">
        <v>47.5</v>
      </c>
      <c r="G72" s="146">
        <v>209</v>
      </c>
      <c r="H72" s="148">
        <v>0.67749999999999999</v>
      </c>
      <c r="I72" s="148"/>
      <c r="J72" s="135"/>
      <c r="K72" s="149">
        <v>3.5</v>
      </c>
      <c r="L72" s="150">
        <v>17.2</v>
      </c>
      <c r="M72" s="151">
        <v>0.123</v>
      </c>
      <c r="N72" s="138" t="s">
        <v>648</v>
      </c>
      <c r="O72" s="135"/>
      <c r="P72" s="139">
        <v>0.51221300000000003</v>
      </c>
      <c r="Q72" s="152">
        <v>0.70499000000000001</v>
      </c>
      <c r="R72" s="141">
        <v>0.5</v>
      </c>
      <c r="S72" s="141">
        <v>5.9</v>
      </c>
      <c r="T72" s="121">
        <v>1101</v>
      </c>
      <c r="U72" s="121">
        <v>1062</v>
      </c>
      <c r="V72" s="125">
        <f t="shared" si="10"/>
        <v>-0.37468225724453486</v>
      </c>
    </row>
    <row r="73" spans="1:22" x14ac:dyDescent="0.3">
      <c r="A73" s="126" t="s">
        <v>542</v>
      </c>
      <c r="B73" s="131" t="s">
        <v>649</v>
      </c>
      <c r="C73" s="135" t="s">
        <v>628</v>
      </c>
      <c r="D73" s="153" t="s">
        <v>629</v>
      </c>
      <c r="E73" s="130">
        <v>351</v>
      </c>
      <c r="F73" s="147">
        <v>40</v>
      </c>
      <c r="G73" s="146">
        <v>234</v>
      </c>
      <c r="H73" s="148">
        <v>0.50957264957264958</v>
      </c>
      <c r="I73" s="148"/>
      <c r="J73" s="135"/>
      <c r="K73" s="149">
        <v>3.41</v>
      </c>
      <c r="L73" s="150">
        <v>17.100000000000001</v>
      </c>
      <c r="M73" s="151">
        <v>0.1208</v>
      </c>
      <c r="N73" s="138" t="s">
        <v>650</v>
      </c>
      <c r="O73" s="135"/>
      <c r="P73" s="139">
        <v>0.51215999999999995</v>
      </c>
      <c r="Q73" s="152">
        <v>0.70501000000000003</v>
      </c>
      <c r="R73" s="141">
        <v>-0.46</v>
      </c>
      <c r="S73" s="141">
        <v>5.9</v>
      </c>
      <c r="T73" s="121">
        <v>1170</v>
      </c>
      <c r="U73" s="121">
        <v>1146</v>
      </c>
      <c r="V73" s="125">
        <f t="shared" si="10"/>
        <v>-0.38586680223690906</v>
      </c>
    </row>
    <row r="74" spans="1:22" x14ac:dyDescent="0.3">
      <c r="A74" s="126" t="s">
        <v>542</v>
      </c>
      <c r="B74" s="131" t="s">
        <v>651</v>
      </c>
      <c r="C74" s="135" t="s">
        <v>628</v>
      </c>
      <c r="D74" s="153" t="s">
        <v>629</v>
      </c>
      <c r="E74" s="130">
        <v>351</v>
      </c>
      <c r="F74" s="147">
        <v>63.8</v>
      </c>
      <c r="G74" s="146">
        <v>149</v>
      </c>
      <c r="H74" s="148">
        <v>1.276428187919463</v>
      </c>
      <c r="I74" s="148"/>
      <c r="J74" s="135"/>
      <c r="K74" s="149">
        <v>3.75</v>
      </c>
      <c r="L74" s="150">
        <v>18.600000000000001</v>
      </c>
      <c r="M74" s="151">
        <v>0.12180000000000001</v>
      </c>
      <c r="N74" s="138" t="s">
        <v>652</v>
      </c>
      <c r="O74" s="135"/>
      <c r="P74" s="139">
        <v>0.51214099999999996</v>
      </c>
      <c r="Q74" s="152">
        <v>0.70435999999999999</v>
      </c>
      <c r="R74" s="141">
        <v>-0.9</v>
      </c>
      <c r="S74" s="141">
        <v>5.9</v>
      </c>
      <c r="T74" s="121">
        <v>1211</v>
      </c>
      <c r="U74" s="121">
        <v>1177</v>
      </c>
      <c r="V74" s="125">
        <f t="shared" si="10"/>
        <v>-0.38078291814946619</v>
      </c>
    </row>
    <row r="75" spans="1:22" x14ac:dyDescent="0.3">
      <c r="A75" s="126" t="s">
        <v>542</v>
      </c>
      <c r="B75" s="131" t="s">
        <v>653</v>
      </c>
      <c r="C75" s="135" t="s">
        <v>628</v>
      </c>
      <c r="D75" s="153" t="s">
        <v>629</v>
      </c>
      <c r="E75" s="130">
        <v>351</v>
      </c>
      <c r="F75" s="147">
        <v>66.3</v>
      </c>
      <c r="G75" s="146">
        <v>162</v>
      </c>
      <c r="H75" s="148">
        <v>1.2200018518518518</v>
      </c>
      <c r="I75" s="148"/>
      <c r="J75" s="135"/>
      <c r="K75" s="149">
        <v>3.92</v>
      </c>
      <c r="L75" s="150">
        <v>19.2</v>
      </c>
      <c r="M75" s="151">
        <v>0.12330000000000001</v>
      </c>
      <c r="N75" s="138" t="s">
        <v>654</v>
      </c>
      <c r="O75" s="135"/>
      <c r="P75" s="139">
        <v>0.51219700000000001</v>
      </c>
      <c r="Q75" s="152">
        <v>0.70457000000000003</v>
      </c>
      <c r="R75" s="141">
        <v>0.24</v>
      </c>
      <c r="S75" s="141">
        <v>5.9</v>
      </c>
      <c r="T75" s="121">
        <v>1132</v>
      </c>
      <c r="U75" s="121">
        <v>1089</v>
      </c>
      <c r="V75" s="125">
        <f t="shared" si="10"/>
        <v>-0.37315709201830194</v>
      </c>
    </row>
    <row r="76" spans="1:22" x14ac:dyDescent="0.3">
      <c r="A76" s="126" t="s">
        <v>542</v>
      </c>
      <c r="B76" s="131" t="s">
        <v>655</v>
      </c>
      <c r="C76" s="135" t="s">
        <v>628</v>
      </c>
      <c r="D76" s="154" t="s">
        <v>656</v>
      </c>
      <c r="E76" s="130">
        <v>355</v>
      </c>
      <c r="F76" s="133">
        <v>154</v>
      </c>
      <c r="G76" s="130">
        <v>161</v>
      </c>
      <c r="H76" s="134">
        <v>2.8513913043478261</v>
      </c>
      <c r="I76" s="134"/>
      <c r="J76" s="135"/>
      <c r="K76" s="149">
        <v>2.1800000000000002</v>
      </c>
      <c r="L76" s="150">
        <v>14.8</v>
      </c>
      <c r="M76" s="151">
        <v>8.8999999999999996E-2</v>
      </c>
      <c r="N76" s="138" t="s">
        <v>657</v>
      </c>
      <c r="O76" s="135"/>
      <c r="P76" s="139">
        <v>0.51209300000000002</v>
      </c>
      <c r="Q76" s="152">
        <v>0.70506999999999997</v>
      </c>
      <c r="R76" s="141">
        <v>-0.15</v>
      </c>
      <c r="S76" s="141">
        <v>6.6</v>
      </c>
      <c r="T76" s="121">
        <v>943</v>
      </c>
      <c r="U76" s="121">
        <v>1121</v>
      </c>
      <c r="V76" s="125">
        <f t="shared" si="10"/>
        <v>-0.5475343162175903</v>
      </c>
    </row>
    <row r="77" spans="1:22" x14ac:dyDescent="0.3">
      <c r="A77" s="126" t="s">
        <v>542</v>
      </c>
      <c r="B77" s="131" t="s">
        <v>658</v>
      </c>
      <c r="C77" s="135" t="s">
        <v>628</v>
      </c>
      <c r="D77" s="154" t="s">
        <v>656</v>
      </c>
      <c r="E77" s="130">
        <v>355</v>
      </c>
      <c r="F77" s="133">
        <v>194</v>
      </c>
      <c r="G77" s="130">
        <v>191</v>
      </c>
      <c r="H77" s="134">
        <v>3.0278219895287961</v>
      </c>
      <c r="I77" s="134"/>
      <c r="J77" s="135"/>
      <c r="K77" s="149">
        <v>2.4700000000000002</v>
      </c>
      <c r="L77" s="150">
        <v>16.3</v>
      </c>
      <c r="M77" s="151">
        <v>9.1499999999999998E-2</v>
      </c>
      <c r="N77" s="138" t="s">
        <v>659</v>
      </c>
      <c r="O77" s="135"/>
      <c r="P77" s="139">
        <v>0.51209300000000002</v>
      </c>
      <c r="Q77" s="152">
        <v>0.70515000000000005</v>
      </c>
      <c r="R77" s="141">
        <v>0</v>
      </c>
      <c r="S77" s="141">
        <v>6.6</v>
      </c>
      <c r="T77" s="121">
        <v>945</v>
      </c>
      <c r="U77" s="121">
        <v>1109</v>
      </c>
      <c r="V77" s="125">
        <f t="shared" si="10"/>
        <v>-0.53482460599898329</v>
      </c>
    </row>
    <row r="78" spans="1:22" x14ac:dyDescent="0.3">
      <c r="A78" s="126" t="s">
        <v>542</v>
      </c>
      <c r="B78" s="131" t="s">
        <v>660</v>
      </c>
      <c r="C78" s="135" t="s">
        <v>628</v>
      </c>
      <c r="D78" s="154" t="s">
        <v>656</v>
      </c>
      <c r="E78" s="130">
        <v>355</v>
      </c>
      <c r="F78" s="133">
        <v>183</v>
      </c>
      <c r="G78" s="130">
        <v>143</v>
      </c>
      <c r="H78" s="134">
        <v>3.8148461538461538</v>
      </c>
      <c r="I78" s="134"/>
      <c r="J78" s="135"/>
      <c r="K78" s="149">
        <v>2.0099999999999998</v>
      </c>
      <c r="L78" s="150">
        <v>14.2</v>
      </c>
      <c r="M78" s="151">
        <v>8.5800000000000001E-2</v>
      </c>
      <c r="N78" s="138" t="s">
        <v>661</v>
      </c>
      <c r="O78" s="135"/>
      <c r="P78" s="139">
        <v>0.51203299999999996</v>
      </c>
      <c r="Q78" s="152">
        <v>0.70440999999999998</v>
      </c>
      <c r="R78" s="141">
        <v>-0.21</v>
      </c>
      <c r="S78" s="141">
        <v>6.6</v>
      </c>
      <c r="T78" s="121">
        <v>933</v>
      </c>
      <c r="U78" s="121">
        <v>1128</v>
      </c>
      <c r="V78" s="125">
        <f t="shared" si="10"/>
        <v>-0.56380274529740726</v>
      </c>
    </row>
    <row r="79" spans="1:22" x14ac:dyDescent="0.3">
      <c r="A79" s="126" t="s">
        <v>542</v>
      </c>
      <c r="B79" s="131" t="s">
        <v>662</v>
      </c>
      <c r="C79" s="135" t="s">
        <v>628</v>
      </c>
      <c r="D79" s="154" t="s">
        <v>656</v>
      </c>
      <c r="E79" s="130">
        <v>355</v>
      </c>
      <c r="F79" s="133">
        <v>188</v>
      </c>
      <c r="G79" s="130">
        <v>153</v>
      </c>
      <c r="H79" s="134">
        <v>3.6629281045751636</v>
      </c>
      <c r="I79" s="134"/>
      <c r="J79" s="135"/>
      <c r="K79" s="149">
        <v>2.0699999999999998</v>
      </c>
      <c r="L79" s="150">
        <v>14.6</v>
      </c>
      <c r="M79" s="151">
        <v>8.5699999999999998E-2</v>
      </c>
      <c r="N79" s="138" t="s">
        <v>663</v>
      </c>
      <c r="O79" s="135"/>
      <c r="P79" s="139">
        <v>0.51201399999999997</v>
      </c>
      <c r="Q79" s="152">
        <v>0.70438999999999996</v>
      </c>
      <c r="R79" s="141">
        <v>-0.56000000000000005</v>
      </c>
      <c r="S79" s="141">
        <v>6.6</v>
      </c>
      <c r="T79" s="121">
        <v>953</v>
      </c>
      <c r="U79" s="121">
        <v>1155</v>
      </c>
      <c r="V79" s="125">
        <f t="shared" si="10"/>
        <v>-0.56431113370615149</v>
      </c>
    </row>
    <row r="80" spans="1:22" x14ac:dyDescent="0.3">
      <c r="A80" s="126" t="s">
        <v>542</v>
      </c>
      <c r="B80" s="131" t="s">
        <v>664</v>
      </c>
      <c r="C80" s="135" t="s">
        <v>628</v>
      </c>
      <c r="D80" s="154" t="s">
        <v>656</v>
      </c>
      <c r="E80" s="130">
        <v>355</v>
      </c>
      <c r="F80" s="133">
        <v>26.5</v>
      </c>
      <c r="G80" s="130">
        <v>13.7</v>
      </c>
      <c r="H80" s="134">
        <v>5.7661678832116792</v>
      </c>
      <c r="I80" s="134"/>
      <c r="J80" s="135"/>
      <c r="K80" s="149">
        <v>2.11</v>
      </c>
      <c r="L80" s="150">
        <v>14.2</v>
      </c>
      <c r="M80" s="151">
        <v>8.9899999999999994E-2</v>
      </c>
      <c r="N80" s="138" t="s">
        <v>665</v>
      </c>
      <c r="O80" s="135"/>
      <c r="P80" s="139">
        <v>0.51207999999999998</v>
      </c>
      <c r="Q80" s="152">
        <v>0.70386000000000004</v>
      </c>
      <c r="R80" s="141">
        <v>0.51</v>
      </c>
      <c r="S80" s="141">
        <v>6.6</v>
      </c>
      <c r="T80" s="121">
        <v>906</v>
      </c>
      <c r="U80" s="121">
        <v>1068</v>
      </c>
      <c r="V80" s="125">
        <f t="shared" si="10"/>
        <v>-0.54295882053889177</v>
      </c>
    </row>
    <row r="81" spans="1:22" x14ac:dyDescent="0.3">
      <c r="A81" s="126" t="s">
        <v>542</v>
      </c>
      <c r="B81" s="131" t="s">
        <v>666</v>
      </c>
      <c r="C81" s="135" t="s">
        <v>628</v>
      </c>
      <c r="D81" s="154" t="s">
        <v>656</v>
      </c>
      <c r="E81" s="130">
        <v>355</v>
      </c>
      <c r="F81" s="133">
        <v>211</v>
      </c>
      <c r="G81" s="130">
        <v>162</v>
      </c>
      <c r="H81" s="134">
        <v>3.8826604938271605</v>
      </c>
      <c r="I81" s="134"/>
      <c r="J81" s="135"/>
      <c r="K81" s="149">
        <v>2.27</v>
      </c>
      <c r="L81" s="150">
        <v>15.3</v>
      </c>
      <c r="M81" s="151">
        <v>8.9300000000000004E-2</v>
      </c>
      <c r="N81" s="138" t="s">
        <v>667</v>
      </c>
      <c r="O81" s="135"/>
      <c r="P81" s="139">
        <v>0.51203200000000004</v>
      </c>
      <c r="Q81" s="152">
        <v>0.70426</v>
      </c>
      <c r="R81" s="141">
        <v>-0.37</v>
      </c>
      <c r="S81" s="141">
        <v>6.6</v>
      </c>
      <c r="T81" s="121">
        <v>958</v>
      </c>
      <c r="U81" s="121">
        <v>1139</v>
      </c>
      <c r="V81" s="125">
        <f t="shared" si="10"/>
        <v>-0.54600915099135738</v>
      </c>
    </row>
    <row r="82" spans="1:22" x14ac:dyDescent="0.3">
      <c r="A82" s="111" t="s">
        <v>668</v>
      </c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</row>
    <row r="83" spans="1:22" x14ac:dyDescent="0.3">
      <c r="A83" s="112" t="s">
        <v>669</v>
      </c>
      <c r="B83" s="126"/>
      <c r="C83" s="126"/>
      <c r="D83" s="105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43"/>
      <c r="S83" s="143"/>
      <c r="T83" s="155"/>
      <c r="U83" s="155"/>
      <c r="V83" s="125"/>
    </row>
    <row r="84" spans="1:22" x14ac:dyDescent="0.3">
      <c r="A84" s="105" t="s">
        <v>516</v>
      </c>
      <c r="B84" s="114" t="s">
        <v>670</v>
      </c>
      <c r="C84" s="114" t="s">
        <v>518</v>
      </c>
      <c r="D84" s="156" t="s">
        <v>671</v>
      </c>
      <c r="E84" s="156">
        <v>303.89999999999998</v>
      </c>
      <c r="F84" s="156">
        <v>139</v>
      </c>
      <c r="G84" s="156">
        <v>151</v>
      </c>
      <c r="H84" s="128">
        <v>2.6654815601392183</v>
      </c>
      <c r="I84" s="157">
        <v>0.71776324375032996</v>
      </c>
      <c r="J84" s="157">
        <v>7.3816646400243798E-6</v>
      </c>
      <c r="K84" s="156">
        <v>5.5</v>
      </c>
      <c r="L84" s="156">
        <v>31.5</v>
      </c>
      <c r="M84" s="158">
        <v>0.10626873787557053</v>
      </c>
      <c r="N84" s="157">
        <v>0.51255831485777903</v>
      </c>
      <c r="O84" s="157">
        <v>3.1385956744762799E-6</v>
      </c>
      <c r="P84" s="159">
        <v>0.51234689507419018</v>
      </c>
      <c r="Q84" s="158">
        <v>0.70623582322445644</v>
      </c>
      <c r="R84" s="119">
        <v>1.9566015401428771</v>
      </c>
      <c r="S84" s="120">
        <v>5.4037058447781181</v>
      </c>
      <c r="T84" s="160">
        <v>841.38750714630635</v>
      </c>
      <c r="U84" s="121">
        <v>1030.8533462289324</v>
      </c>
      <c r="V84" s="115">
        <v>-0.45974205452175632</v>
      </c>
    </row>
    <row r="85" spans="1:22" x14ac:dyDescent="0.3">
      <c r="A85" s="105" t="s">
        <v>516</v>
      </c>
      <c r="B85" s="114" t="s">
        <v>672</v>
      </c>
      <c r="C85" s="114" t="s">
        <v>518</v>
      </c>
      <c r="D85" s="156" t="s">
        <v>671</v>
      </c>
      <c r="E85" s="156">
        <v>303.89999999999998</v>
      </c>
      <c r="F85" s="156">
        <v>156</v>
      </c>
      <c r="G85" s="156">
        <v>137</v>
      </c>
      <c r="H85" s="128">
        <v>3.2971739552927288</v>
      </c>
      <c r="I85" s="157">
        <v>0.72022505553822502</v>
      </c>
      <c r="J85" s="157">
        <v>6.4635622763891703E-6</v>
      </c>
      <c r="K85" s="156">
        <v>4.93</v>
      </c>
      <c r="L85" s="156">
        <v>24.4</v>
      </c>
      <c r="M85" s="158">
        <v>0.12297320155280721</v>
      </c>
      <c r="N85" s="157">
        <v>0.51259457478790904</v>
      </c>
      <c r="O85" s="157">
        <v>2.7008819453261601E-6</v>
      </c>
      <c r="P85" s="159">
        <v>0.51234992176784633</v>
      </c>
      <c r="Q85" s="158">
        <v>0.70596575196696643</v>
      </c>
      <c r="R85" s="119">
        <v>2.0156881841448815</v>
      </c>
      <c r="S85" s="120">
        <v>5.4037058447781181</v>
      </c>
      <c r="T85" s="160">
        <v>935.28026600907515</v>
      </c>
      <c r="U85" s="121">
        <v>1026.2173944964488</v>
      </c>
      <c r="V85" s="115">
        <v>-0.37481849744378648</v>
      </c>
    </row>
    <row r="86" spans="1:22" x14ac:dyDescent="0.3">
      <c r="A86" s="105" t="s">
        <v>516</v>
      </c>
      <c r="B86" s="114" t="s">
        <v>673</v>
      </c>
      <c r="C86" s="114" t="s">
        <v>518</v>
      </c>
      <c r="D86" s="156" t="s">
        <v>674</v>
      </c>
      <c r="E86" s="156">
        <v>304.7</v>
      </c>
      <c r="F86" s="156">
        <v>134</v>
      </c>
      <c r="G86" s="156">
        <v>128</v>
      </c>
      <c r="H86" s="128">
        <v>3.0313260953157002</v>
      </c>
      <c r="I86" s="157">
        <v>0.71963457238096495</v>
      </c>
      <c r="J86" s="157">
        <v>6.0137430286985103E-6</v>
      </c>
      <c r="K86" s="156">
        <v>5.59</v>
      </c>
      <c r="L86" s="156">
        <v>29.4</v>
      </c>
      <c r="M86" s="158">
        <v>0.1157225152060596</v>
      </c>
      <c r="N86" s="157">
        <v>0.512563233478882</v>
      </c>
      <c r="O86" s="157">
        <v>3.3126649397307502E-6</v>
      </c>
      <c r="P86" s="159">
        <v>0.51233239890534921</v>
      </c>
      <c r="Q86" s="158">
        <v>0.7064903973029304</v>
      </c>
      <c r="R86" s="119">
        <v>1.6937436151986951</v>
      </c>
      <c r="S86" s="122">
        <v>4.57</v>
      </c>
      <c r="T86" s="160">
        <v>889.22333552975647</v>
      </c>
      <c r="U86" s="121">
        <v>1026.8761798431638</v>
      </c>
      <c r="V86" s="115">
        <v>-0.41168014638505546</v>
      </c>
    </row>
    <row r="87" spans="1:22" x14ac:dyDescent="0.3">
      <c r="A87" s="105" t="s">
        <v>516</v>
      </c>
      <c r="B87" s="114" t="s">
        <v>675</v>
      </c>
      <c r="C87" s="114" t="s">
        <v>518</v>
      </c>
      <c r="D87" s="156" t="s">
        <v>674</v>
      </c>
      <c r="E87" s="156">
        <v>304.7</v>
      </c>
      <c r="F87" s="156">
        <v>144</v>
      </c>
      <c r="G87" s="156">
        <v>123</v>
      </c>
      <c r="H87" s="128">
        <v>3.3899649671677587</v>
      </c>
      <c r="I87" s="157">
        <v>0.72131553184919595</v>
      </c>
      <c r="J87" s="157">
        <v>5.6104674775369896E-6</v>
      </c>
      <c r="K87" s="156">
        <v>5.66</v>
      </c>
      <c r="L87" s="156">
        <v>27.9</v>
      </c>
      <c r="M87" s="158">
        <v>0.12347118459325822</v>
      </c>
      <c r="N87" s="157">
        <v>0.51257971638074995</v>
      </c>
      <c r="O87" s="157">
        <v>2.6883338082647401E-6</v>
      </c>
      <c r="P87" s="159">
        <v>0.51233342534405391</v>
      </c>
      <c r="Q87" s="158">
        <v>0.70661625779032367</v>
      </c>
      <c r="R87" s="119">
        <v>1.7137816326906474</v>
      </c>
      <c r="S87" s="122">
        <v>4.57</v>
      </c>
      <c r="T87" s="160">
        <v>1174.1806199938303</v>
      </c>
      <c r="U87" s="121">
        <v>1240.6256717479362</v>
      </c>
      <c r="V87" s="115">
        <v>-0.37228680938862124</v>
      </c>
    </row>
    <row r="88" spans="1:22" x14ac:dyDescent="0.3">
      <c r="A88" s="126" t="s">
        <v>676</v>
      </c>
      <c r="B88" s="114" t="s">
        <v>677</v>
      </c>
      <c r="C88" s="161" t="s">
        <v>678</v>
      </c>
      <c r="D88" s="156" t="s">
        <v>679</v>
      </c>
      <c r="E88" s="161">
        <v>305.5</v>
      </c>
      <c r="F88" s="161">
        <v>41.39</v>
      </c>
      <c r="G88" s="161">
        <v>319.2</v>
      </c>
      <c r="H88" s="161">
        <v>0.38940000000000002</v>
      </c>
      <c r="I88" s="161">
        <v>0.70758500000000002</v>
      </c>
      <c r="J88" s="161">
        <v>6.0000000000000002E-6</v>
      </c>
      <c r="K88" s="161">
        <v>1.756</v>
      </c>
      <c r="L88" s="161">
        <v>10.98</v>
      </c>
      <c r="M88" s="161">
        <v>9.74E-2</v>
      </c>
      <c r="N88" s="161">
        <v>0.512486</v>
      </c>
      <c r="O88" s="161">
        <v>6.0000000000000002E-6</v>
      </c>
      <c r="P88" s="161">
        <v>0.51229100000000005</v>
      </c>
      <c r="Q88" s="161">
        <v>0.70589000000000002</v>
      </c>
      <c r="R88" s="161">
        <v>0.91</v>
      </c>
      <c r="S88" s="161">
        <v>5.5</v>
      </c>
      <c r="T88" s="161">
        <v>873</v>
      </c>
      <c r="U88" s="161">
        <v>994</v>
      </c>
      <c r="V88" s="161">
        <v>-0.5</v>
      </c>
    </row>
    <row r="89" spans="1:22" x14ac:dyDescent="0.3">
      <c r="A89" s="126" t="s">
        <v>680</v>
      </c>
      <c r="B89" s="114" t="s">
        <v>681</v>
      </c>
      <c r="C89" s="161" t="s">
        <v>678</v>
      </c>
      <c r="D89" s="156" t="s">
        <v>679</v>
      </c>
      <c r="E89" s="161">
        <v>305.5</v>
      </c>
      <c r="F89" s="161">
        <v>50.36</v>
      </c>
      <c r="G89" s="161">
        <v>272.10000000000002</v>
      </c>
      <c r="H89" s="161">
        <v>0.53869999999999996</v>
      </c>
      <c r="I89" s="161">
        <v>0.70806100000000005</v>
      </c>
      <c r="J89" s="161">
        <v>9.0000000000000002E-6</v>
      </c>
      <c r="K89" s="161">
        <v>2.0150000000000001</v>
      </c>
      <c r="L89" s="161">
        <v>12.59</v>
      </c>
      <c r="M89" s="161">
        <v>9.5799999999999996E-2</v>
      </c>
      <c r="N89" s="161">
        <v>0.51247900000000002</v>
      </c>
      <c r="O89" s="161">
        <v>9.0000000000000002E-6</v>
      </c>
      <c r="P89" s="161">
        <v>0.51228700000000005</v>
      </c>
      <c r="Q89" s="161">
        <v>0.70572000000000001</v>
      </c>
      <c r="R89" s="161">
        <v>0.84</v>
      </c>
      <c r="S89" s="161">
        <v>5.5</v>
      </c>
      <c r="T89" s="161">
        <v>870</v>
      </c>
      <c r="U89" s="161">
        <v>1001</v>
      </c>
      <c r="V89" s="161">
        <v>-0.51</v>
      </c>
    </row>
    <row r="90" spans="1:22" x14ac:dyDescent="0.3">
      <c r="A90" s="126" t="s">
        <v>682</v>
      </c>
      <c r="B90" s="114" t="s">
        <v>683</v>
      </c>
      <c r="C90" s="161" t="s">
        <v>678</v>
      </c>
      <c r="D90" s="156" t="s">
        <v>679</v>
      </c>
      <c r="E90" s="161">
        <v>305.5</v>
      </c>
      <c r="F90" s="161">
        <v>75.08</v>
      </c>
      <c r="G90" s="161">
        <v>217.4</v>
      </c>
      <c r="H90" s="161">
        <v>1.032</v>
      </c>
      <c r="I90" s="161">
        <v>0.71041299999999996</v>
      </c>
      <c r="J90" s="161">
        <v>7.9999999999999996E-6</v>
      </c>
      <c r="K90" s="161">
        <v>2.3079999999999998</v>
      </c>
      <c r="L90" s="161">
        <v>11.43</v>
      </c>
      <c r="M90" s="161">
        <v>0.1207</v>
      </c>
      <c r="N90" s="161">
        <v>0.51253099999999996</v>
      </c>
      <c r="O90" s="161">
        <v>5.0000000000000004E-6</v>
      </c>
      <c r="P90" s="161">
        <v>0.51229000000000002</v>
      </c>
      <c r="Q90" s="161">
        <v>0.70592999999999995</v>
      </c>
      <c r="R90" s="161">
        <v>0.88</v>
      </c>
      <c r="S90" s="161">
        <v>5.5</v>
      </c>
      <c r="T90" s="161">
        <v>1017</v>
      </c>
      <c r="U90" s="161">
        <v>997</v>
      </c>
      <c r="V90" s="161">
        <v>-0.39</v>
      </c>
    </row>
    <row r="91" spans="1:22" x14ac:dyDescent="0.3">
      <c r="A91" s="126" t="s">
        <v>684</v>
      </c>
      <c r="B91" s="114" t="s">
        <v>685</v>
      </c>
      <c r="C91" s="126" t="s">
        <v>686</v>
      </c>
      <c r="D91" s="105" t="s">
        <v>687</v>
      </c>
      <c r="E91" s="126">
        <v>296</v>
      </c>
      <c r="F91" s="126">
        <v>85.8</v>
      </c>
      <c r="G91" s="126">
        <v>76.8</v>
      </c>
      <c r="H91" s="126">
        <v>3.2370000000000001</v>
      </c>
      <c r="I91" s="126">
        <v>0.71886399999999995</v>
      </c>
      <c r="J91" s="126">
        <v>1.2E-5</v>
      </c>
      <c r="K91" s="126">
        <v>8.5399999999999991</v>
      </c>
      <c r="L91" s="126">
        <v>49.1</v>
      </c>
      <c r="M91" s="126">
        <v>0.105</v>
      </c>
      <c r="N91" s="126">
        <v>0.51265899999999998</v>
      </c>
      <c r="O91" s="126">
        <v>6.0000000000000002E-6</v>
      </c>
      <c r="P91" s="126"/>
      <c r="Q91" s="126">
        <v>0.70518499999999995</v>
      </c>
      <c r="R91" s="126">
        <v>3.9</v>
      </c>
      <c r="S91" s="162">
        <v>13.1</v>
      </c>
      <c r="T91" s="126">
        <v>744</v>
      </c>
      <c r="U91" s="126"/>
      <c r="V91" s="126"/>
    </row>
    <row r="92" spans="1:22" x14ac:dyDescent="0.3">
      <c r="A92" s="126" t="s">
        <v>684</v>
      </c>
      <c r="B92" s="114" t="s">
        <v>688</v>
      </c>
      <c r="C92" s="126" t="s">
        <v>686</v>
      </c>
      <c r="D92" s="105" t="s">
        <v>687</v>
      </c>
      <c r="E92" s="126">
        <v>296</v>
      </c>
      <c r="F92" s="126">
        <v>90</v>
      </c>
      <c r="G92" s="126">
        <v>47.7</v>
      </c>
      <c r="H92" s="126">
        <v>5.4710000000000001</v>
      </c>
      <c r="I92" s="126">
        <v>0.72762800000000005</v>
      </c>
      <c r="J92" s="126">
        <v>1.1E-5</v>
      </c>
      <c r="K92" s="126">
        <v>7.81</v>
      </c>
      <c r="L92" s="126">
        <v>42.1</v>
      </c>
      <c r="M92" s="126">
        <v>0.112</v>
      </c>
      <c r="N92" s="126">
        <v>0.51266999999999996</v>
      </c>
      <c r="O92" s="126">
        <v>6.0000000000000002E-6</v>
      </c>
      <c r="P92" s="126"/>
      <c r="Q92" s="126">
        <v>0.70450599999999997</v>
      </c>
      <c r="R92" s="126">
        <v>3.8</v>
      </c>
      <c r="S92" s="162">
        <v>13.1</v>
      </c>
      <c r="T92" s="126">
        <v>747</v>
      </c>
      <c r="U92" s="126"/>
      <c r="V92" s="126"/>
    </row>
    <row r="93" spans="1:22" x14ac:dyDescent="0.3">
      <c r="A93" s="126" t="s">
        <v>684</v>
      </c>
      <c r="B93" s="114" t="s">
        <v>689</v>
      </c>
      <c r="C93" s="126" t="s">
        <v>686</v>
      </c>
      <c r="D93" s="105" t="s">
        <v>687</v>
      </c>
      <c r="E93" s="126">
        <v>296</v>
      </c>
      <c r="F93" s="126">
        <v>89.6</v>
      </c>
      <c r="G93" s="126">
        <v>62.1</v>
      </c>
      <c r="H93" s="126">
        <v>4.1840000000000002</v>
      </c>
      <c r="I93" s="126">
        <v>0.72289099999999995</v>
      </c>
      <c r="J93" s="126">
        <v>1.1E-5</v>
      </c>
      <c r="K93" s="126">
        <v>8.4600000000000009</v>
      </c>
      <c r="L93" s="126">
        <v>46.6</v>
      </c>
      <c r="M93" s="126">
        <v>0.11</v>
      </c>
      <c r="N93" s="126">
        <v>0.51266500000000004</v>
      </c>
      <c r="O93" s="126">
        <v>6.0000000000000002E-6</v>
      </c>
      <c r="P93" s="126"/>
      <c r="Q93" s="126">
        <v>0.705206</v>
      </c>
      <c r="R93" s="126">
        <v>3.8</v>
      </c>
      <c r="S93" s="162">
        <v>13.1</v>
      </c>
      <c r="T93" s="126">
        <v>747</v>
      </c>
      <c r="U93" s="126"/>
      <c r="V93" s="126"/>
    </row>
    <row r="94" spans="1:22" x14ac:dyDescent="0.3">
      <c r="A94" s="126" t="s">
        <v>684</v>
      </c>
      <c r="B94" s="114" t="s">
        <v>690</v>
      </c>
      <c r="C94" s="126" t="s">
        <v>686</v>
      </c>
      <c r="D94" s="105" t="s">
        <v>687</v>
      </c>
      <c r="E94" s="126">
        <v>296</v>
      </c>
      <c r="F94" s="126">
        <v>66.099999999999994</v>
      </c>
      <c r="G94" s="126">
        <v>51.6</v>
      </c>
      <c r="H94" s="126">
        <v>3.706</v>
      </c>
      <c r="I94" s="126">
        <v>0.72090500000000002</v>
      </c>
      <c r="J94" s="126">
        <v>1.4E-5</v>
      </c>
      <c r="K94" s="126">
        <v>8.11</v>
      </c>
      <c r="L94" s="126">
        <v>43.9</v>
      </c>
      <c r="M94" s="126">
        <v>0.112</v>
      </c>
      <c r="N94" s="126">
        <v>0.51266999999999996</v>
      </c>
      <c r="O94" s="126">
        <v>6.0000000000000002E-6</v>
      </c>
      <c r="P94" s="126"/>
      <c r="Q94" s="126">
        <v>0.70524100000000001</v>
      </c>
      <c r="R94" s="126">
        <v>3.8</v>
      </c>
      <c r="S94" s="162">
        <v>13.1</v>
      </c>
      <c r="T94" s="126">
        <v>747</v>
      </c>
      <c r="U94" s="126"/>
      <c r="V94" s="126"/>
    </row>
    <row r="95" spans="1:22" x14ac:dyDescent="0.3">
      <c r="A95" s="126" t="s">
        <v>684</v>
      </c>
      <c r="B95" s="114" t="s">
        <v>691</v>
      </c>
      <c r="C95" s="126" t="s">
        <v>686</v>
      </c>
      <c r="D95" s="105" t="s">
        <v>687</v>
      </c>
      <c r="E95" s="126">
        <v>296</v>
      </c>
      <c r="F95" s="126">
        <v>48.3</v>
      </c>
      <c r="G95" s="126">
        <v>47.5</v>
      </c>
      <c r="H95" s="126">
        <v>2.9460000000000002</v>
      </c>
      <c r="I95" s="126">
        <v>0.71754799999999996</v>
      </c>
      <c r="J95" s="126">
        <v>9.0000000000000002E-6</v>
      </c>
      <c r="K95" s="126">
        <v>8.43</v>
      </c>
      <c r="L95" s="126">
        <v>47.9</v>
      </c>
      <c r="M95" s="126">
        <v>0.106</v>
      </c>
      <c r="N95" s="126">
        <v>0.51266</v>
      </c>
      <c r="O95" s="126">
        <v>6.9999999999999999E-6</v>
      </c>
      <c r="P95" s="126"/>
      <c r="Q95" s="126">
        <v>0.70509699999999997</v>
      </c>
      <c r="R95" s="126">
        <v>3.9</v>
      </c>
      <c r="S95" s="162">
        <v>13.1</v>
      </c>
      <c r="T95" s="126">
        <v>745</v>
      </c>
      <c r="U95" s="126"/>
      <c r="V95" s="126"/>
    </row>
    <row r="96" spans="1:22" x14ac:dyDescent="0.3">
      <c r="A96" s="126" t="s">
        <v>684</v>
      </c>
      <c r="B96" s="114" t="s">
        <v>692</v>
      </c>
      <c r="C96" s="126" t="s">
        <v>686</v>
      </c>
      <c r="D96" s="105" t="s">
        <v>687</v>
      </c>
      <c r="E96" s="126">
        <v>296</v>
      </c>
      <c r="F96" s="126">
        <v>44.3</v>
      </c>
      <c r="G96" s="126">
        <v>48.6</v>
      </c>
      <c r="H96" s="126">
        <v>2.64</v>
      </c>
      <c r="I96" s="126">
        <v>0.71625700000000003</v>
      </c>
      <c r="J96" s="126">
        <v>1.2999999999999999E-5</v>
      </c>
      <c r="K96" s="126">
        <v>8.67</v>
      </c>
      <c r="L96" s="126">
        <v>50.3</v>
      </c>
      <c r="M96" s="126">
        <v>0.104</v>
      </c>
      <c r="N96" s="126">
        <v>0.51266199999999995</v>
      </c>
      <c r="O96" s="126">
        <v>6.9999999999999999E-6</v>
      </c>
      <c r="P96" s="126"/>
      <c r="Q96" s="126">
        <v>0.70510200000000001</v>
      </c>
      <c r="R96" s="126">
        <v>4</v>
      </c>
      <c r="S96" s="162">
        <v>13.1</v>
      </c>
      <c r="T96" s="126">
        <v>735</v>
      </c>
      <c r="U96" s="126"/>
      <c r="V96" s="126"/>
    </row>
    <row r="97" spans="1:22" x14ac:dyDescent="0.3">
      <c r="A97" s="126" t="s">
        <v>684</v>
      </c>
      <c r="B97" s="114" t="s">
        <v>693</v>
      </c>
      <c r="C97" s="126" t="s">
        <v>686</v>
      </c>
      <c r="D97" s="105" t="s">
        <v>687</v>
      </c>
      <c r="E97" s="126">
        <v>296</v>
      </c>
      <c r="F97" s="126">
        <v>86.2</v>
      </c>
      <c r="G97" s="126">
        <v>53.3</v>
      </c>
      <c r="H97" s="126">
        <v>4.6890000000000001</v>
      </c>
      <c r="I97" s="126">
        <v>0.72286300000000003</v>
      </c>
      <c r="J97" s="126">
        <v>1.2E-5</v>
      </c>
      <c r="K97" s="126">
        <v>7.12</v>
      </c>
      <c r="L97" s="126">
        <v>34.200000000000003</v>
      </c>
      <c r="M97" s="126">
        <v>0.126</v>
      </c>
      <c r="N97" s="126">
        <v>0.51272200000000001</v>
      </c>
      <c r="O97" s="126">
        <v>3.9999999999999998E-6</v>
      </c>
      <c r="P97" s="126"/>
      <c r="Q97" s="126">
        <v>0.70304800000000001</v>
      </c>
      <c r="R97" s="126">
        <v>4.3</v>
      </c>
      <c r="S97" s="162">
        <v>13.1</v>
      </c>
      <c r="T97" s="126">
        <v>707</v>
      </c>
      <c r="U97" s="126"/>
      <c r="V97" s="126"/>
    </row>
    <row r="98" spans="1:22" x14ac:dyDescent="0.3">
      <c r="A98" s="126" t="s">
        <v>694</v>
      </c>
      <c r="B98" s="114" t="s">
        <v>695</v>
      </c>
      <c r="C98" s="126" t="s">
        <v>696</v>
      </c>
      <c r="D98" s="105" t="s">
        <v>697</v>
      </c>
      <c r="E98" s="105">
        <v>297</v>
      </c>
      <c r="F98" s="163">
        <v>205.9</v>
      </c>
      <c r="G98" s="164">
        <v>68.52</v>
      </c>
      <c r="H98" s="142">
        <v>8.6877546606129599</v>
      </c>
      <c r="I98" s="142">
        <v>0.74295199999999995</v>
      </c>
      <c r="J98" s="105">
        <v>1.5E-5</v>
      </c>
      <c r="K98" s="165">
        <v>8.2609999999999992</v>
      </c>
      <c r="L98" s="164">
        <v>35.29</v>
      </c>
      <c r="M98" s="105">
        <v>0.14143569740720111</v>
      </c>
      <c r="N98" s="105">
        <v>0.51273999999999997</v>
      </c>
      <c r="O98" s="105">
        <v>9.0000000000000002E-6</v>
      </c>
      <c r="P98" s="126"/>
      <c r="Q98" s="142">
        <v>0.70623489255212824</v>
      </c>
      <c r="R98" s="165">
        <v>4.0887519941135153</v>
      </c>
      <c r="S98" s="165">
        <v>10.199999999999999</v>
      </c>
      <c r="T98" s="166">
        <v>869.57766341919398</v>
      </c>
      <c r="U98" s="167">
        <v>729.30521915960048</v>
      </c>
      <c r="V98" s="162"/>
    </row>
    <row r="99" spans="1:22" x14ac:dyDescent="0.3">
      <c r="A99" s="126" t="s">
        <v>694</v>
      </c>
      <c r="B99" s="114" t="s">
        <v>698</v>
      </c>
      <c r="C99" s="126" t="s">
        <v>696</v>
      </c>
      <c r="D99" s="105" t="s">
        <v>697</v>
      </c>
      <c r="E99" s="105">
        <v>300</v>
      </c>
      <c r="F99" s="163">
        <v>224.3</v>
      </c>
      <c r="G99" s="164">
        <v>61.89</v>
      </c>
      <c r="H99" s="142">
        <v>10.477974728395541</v>
      </c>
      <c r="I99" s="142">
        <v>0.74929400000000002</v>
      </c>
      <c r="J99" s="105">
        <v>1.5999999999999999E-5</v>
      </c>
      <c r="K99" s="165">
        <v>8.2609999999999992</v>
      </c>
      <c r="L99" s="164">
        <v>36.270000000000003</v>
      </c>
      <c r="M99" s="105">
        <v>0.13761416491591194</v>
      </c>
      <c r="N99" s="105">
        <v>0.51269299999999995</v>
      </c>
      <c r="O99" s="105">
        <v>6.9999999999999999E-6</v>
      </c>
      <c r="P99" s="126"/>
      <c r="Q99" s="142">
        <v>0.70456261745947324</v>
      </c>
      <c r="R99" s="165">
        <v>3.3389876123268714</v>
      </c>
      <c r="S99" s="165">
        <v>10.199999999999999</v>
      </c>
      <c r="T99" s="166">
        <v>920.06758292542816</v>
      </c>
      <c r="U99" s="167">
        <v>792.95262689370452</v>
      </c>
      <c r="V99" s="162"/>
    </row>
    <row r="100" spans="1:22" x14ac:dyDescent="0.3">
      <c r="A100" s="126" t="s">
        <v>694</v>
      </c>
      <c r="B100" s="114" t="s">
        <v>699</v>
      </c>
      <c r="C100" s="126" t="s">
        <v>696</v>
      </c>
      <c r="D100" s="105" t="s">
        <v>697</v>
      </c>
      <c r="E100" s="105">
        <v>300</v>
      </c>
      <c r="F100" s="163">
        <v>298.39999999999998</v>
      </c>
      <c r="G100" s="164">
        <v>21.53</v>
      </c>
      <c r="H100" s="142">
        <v>40.070369272419875</v>
      </c>
      <c r="I100" s="142">
        <v>0.87335499999999999</v>
      </c>
      <c r="J100" s="105">
        <v>2.0000000000000002E-5</v>
      </c>
      <c r="K100" s="165">
        <v>8.3689999999999998</v>
      </c>
      <c r="L100" s="164">
        <v>34.409999999999997</v>
      </c>
      <c r="M100" s="105">
        <v>0.14694911257085369</v>
      </c>
      <c r="N100" s="105">
        <v>0.51277099999999998</v>
      </c>
      <c r="O100" s="105">
        <v>6.0000000000000002E-6</v>
      </c>
      <c r="P100" s="126"/>
      <c r="Q100" s="142">
        <v>0.70229111953392753</v>
      </c>
      <c r="R100" s="165">
        <v>4.5037832442318404</v>
      </c>
      <c r="S100" s="165">
        <v>10.199999999999999</v>
      </c>
      <c r="T100" s="166">
        <v>870.59274667925456</v>
      </c>
      <c r="U100" s="167">
        <v>697.89279200235785</v>
      </c>
      <c r="V100" s="162"/>
    </row>
    <row r="101" spans="1:22" x14ac:dyDescent="0.3">
      <c r="A101" s="126" t="s">
        <v>694</v>
      </c>
      <c r="B101" s="114" t="s">
        <v>700</v>
      </c>
      <c r="C101" s="126" t="s">
        <v>696</v>
      </c>
      <c r="D101" s="105" t="s">
        <v>697</v>
      </c>
      <c r="E101" s="105">
        <v>298</v>
      </c>
      <c r="F101" s="163">
        <v>239.4</v>
      </c>
      <c r="G101" s="164">
        <v>59.1</v>
      </c>
      <c r="H101" s="142">
        <v>11.73</v>
      </c>
      <c r="I101" s="142">
        <v>0.75314300000000001</v>
      </c>
      <c r="J101" s="105">
        <v>1.4E-5</v>
      </c>
      <c r="K101" s="165">
        <v>7.11</v>
      </c>
      <c r="L101" s="164">
        <v>30.71</v>
      </c>
      <c r="M101" s="105">
        <v>0.14019999999999999</v>
      </c>
      <c r="N101" s="105">
        <v>0.51270499999999997</v>
      </c>
      <c r="O101" s="105">
        <v>9.0000000000000002E-6</v>
      </c>
      <c r="P101" s="126"/>
      <c r="Q101" s="142">
        <v>0.70340000000000003</v>
      </c>
      <c r="R101" s="165">
        <v>3.46</v>
      </c>
      <c r="S101" s="165">
        <v>10.199999999999999</v>
      </c>
      <c r="T101" s="166">
        <v>920</v>
      </c>
      <c r="U101" s="167">
        <v>780</v>
      </c>
      <c r="V101" s="162"/>
    </row>
    <row r="102" spans="1:22" x14ac:dyDescent="0.3">
      <c r="A102" s="126" t="s">
        <v>694</v>
      </c>
      <c r="B102" s="114" t="s">
        <v>701</v>
      </c>
      <c r="C102" s="126" t="s">
        <v>696</v>
      </c>
      <c r="D102" s="105" t="s">
        <v>697</v>
      </c>
      <c r="E102" s="105">
        <v>298</v>
      </c>
      <c r="F102" s="163">
        <v>222.2</v>
      </c>
      <c r="G102" s="164">
        <v>72.900000000000006</v>
      </c>
      <c r="H102" s="142">
        <v>8.7639999999999993</v>
      </c>
      <c r="I102" s="142">
        <v>0.73991099999999999</v>
      </c>
      <c r="J102" s="105">
        <v>1.2E-5</v>
      </c>
      <c r="K102" s="165">
        <v>7.02</v>
      </c>
      <c r="L102" s="164">
        <v>31.45</v>
      </c>
      <c r="M102" s="105">
        <v>0.13519999999999999</v>
      </c>
      <c r="N102" s="105">
        <v>0.51270199999999999</v>
      </c>
      <c r="O102" s="105">
        <v>1.1E-5</v>
      </c>
      <c r="P102" s="126"/>
      <c r="Q102" s="142">
        <v>0.70269999999999999</v>
      </c>
      <c r="R102" s="165">
        <v>3.59</v>
      </c>
      <c r="S102" s="165">
        <v>10.199999999999999</v>
      </c>
      <c r="T102" s="166">
        <v>870</v>
      </c>
      <c r="U102" s="167">
        <v>780</v>
      </c>
      <c r="V102" s="162"/>
    </row>
    <row r="103" spans="1:22" x14ac:dyDescent="0.3">
      <c r="A103" s="126" t="s">
        <v>694</v>
      </c>
      <c r="B103" s="114" t="s">
        <v>702</v>
      </c>
      <c r="C103" s="126" t="s">
        <v>696</v>
      </c>
      <c r="D103" s="105" t="s">
        <v>697</v>
      </c>
      <c r="E103" s="105">
        <v>298</v>
      </c>
      <c r="F103" s="163">
        <v>175.6</v>
      </c>
      <c r="G103" s="164">
        <v>150</v>
      </c>
      <c r="H103" s="142">
        <v>3.3660000000000001</v>
      </c>
      <c r="I103" s="142">
        <v>0.71875999999999995</v>
      </c>
      <c r="J103" s="105">
        <v>1.2999999999999999E-5</v>
      </c>
      <c r="K103" s="165">
        <v>7.63</v>
      </c>
      <c r="L103" s="164">
        <v>33.729999999999997</v>
      </c>
      <c r="M103" s="105">
        <v>0.13689999999999999</v>
      </c>
      <c r="N103" s="105">
        <v>0.51270700000000002</v>
      </c>
      <c r="O103" s="105">
        <v>1.2E-5</v>
      </c>
      <c r="P103" s="126"/>
      <c r="Q103" s="142">
        <v>0.70450000000000002</v>
      </c>
      <c r="R103" s="165">
        <v>3.62</v>
      </c>
      <c r="S103" s="165">
        <v>10.199999999999999</v>
      </c>
      <c r="T103" s="166">
        <v>880</v>
      </c>
      <c r="U103" s="167">
        <v>760</v>
      </c>
      <c r="V103" s="162"/>
    </row>
    <row r="104" spans="1:22" x14ac:dyDescent="0.3">
      <c r="A104" s="112" t="s">
        <v>703</v>
      </c>
      <c r="B104" s="162"/>
      <c r="C104" s="162"/>
      <c r="D104" s="168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</row>
    <row r="105" spans="1:22" x14ac:dyDescent="0.3">
      <c r="A105" s="105" t="s">
        <v>594</v>
      </c>
      <c r="B105" s="105" t="s">
        <v>704</v>
      </c>
      <c r="C105" s="105" t="s">
        <v>705</v>
      </c>
      <c r="D105" s="105" t="s">
        <v>706</v>
      </c>
      <c r="E105" s="105">
        <v>324</v>
      </c>
      <c r="F105" s="126">
        <v>261.39999999999998</v>
      </c>
      <c r="G105" s="126">
        <v>222.9</v>
      </c>
      <c r="H105" s="105">
        <v>2.5859999999999999</v>
      </c>
      <c r="I105" s="105">
        <v>0.71570299999999998</v>
      </c>
      <c r="J105" s="142">
        <v>1.1E-5</v>
      </c>
      <c r="K105" s="126">
        <v>9.1199999999999992</v>
      </c>
      <c r="L105" s="126">
        <v>37.4</v>
      </c>
      <c r="M105" s="105">
        <v>0.13289999999999999</v>
      </c>
      <c r="N105" s="105">
        <v>0.51264600000000005</v>
      </c>
      <c r="O105" s="105">
        <v>1.1E-5</v>
      </c>
      <c r="P105" s="142"/>
      <c r="Q105" s="105">
        <v>0.70377800000000001</v>
      </c>
      <c r="R105" s="105">
        <v>2.79</v>
      </c>
      <c r="S105" s="105">
        <v>4.4000000000000004</v>
      </c>
      <c r="T105" s="105">
        <v>950</v>
      </c>
      <c r="U105" s="105"/>
      <c r="V105" s="105"/>
    </row>
    <row r="106" spans="1:22" x14ac:dyDescent="0.3">
      <c r="A106" s="105" t="s">
        <v>594</v>
      </c>
      <c r="B106" s="105" t="s">
        <v>707</v>
      </c>
      <c r="C106" s="105" t="s">
        <v>705</v>
      </c>
      <c r="D106" s="105" t="s">
        <v>601</v>
      </c>
      <c r="E106" s="105">
        <v>324</v>
      </c>
      <c r="F106" s="126">
        <v>151.6</v>
      </c>
      <c r="G106" s="126">
        <v>235.3</v>
      </c>
      <c r="H106" s="105">
        <v>3.5169999999999999</v>
      </c>
      <c r="I106" s="105">
        <v>0.71971099999999999</v>
      </c>
      <c r="J106" s="142">
        <v>1.2E-5</v>
      </c>
      <c r="K106" s="126">
        <v>6.11</v>
      </c>
      <c r="L106" s="126">
        <v>24.26</v>
      </c>
      <c r="M106" s="105">
        <v>0.14699999999999999</v>
      </c>
      <c r="N106" s="105">
        <v>0.51268199999999997</v>
      </c>
      <c r="O106" s="105">
        <v>1.5E-5</v>
      </c>
      <c r="P106" s="142"/>
      <c r="Q106" s="105">
        <v>0.70349300000000003</v>
      </c>
      <c r="R106" s="105">
        <v>2.91</v>
      </c>
      <c r="S106" s="105">
        <v>4.4000000000000004</v>
      </c>
      <c r="T106" s="105">
        <v>1070</v>
      </c>
      <c r="U106" s="105"/>
      <c r="V106" s="105"/>
    </row>
    <row r="107" spans="1:22" x14ac:dyDescent="0.3">
      <c r="A107" s="105" t="s">
        <v>594</v>
      </c>
      <c r="B107" s="105" t="s">
        <v>708</v>
      </c>
      <c r="C107" s="105" t="s">
        <v>705</v>
      </c>
      <c r="D107" s="105" t="s">
        <v>599</v>
      </c>
      <c r="E107" s="105">
        <v>324</v>
      </c>
      <c r="F107" s="126">
        <v>248.6</v>
      </c>
      <c r="G107" s="126">
        <v>148.69999999999999</v>
      </c>
      <c r="H107" s="105">
        <v>4.5359999999999996</v>
      </c>
      <c r="I107" s="105">
        <v>0.72411499999999995</v>
      </c>
      <c r="J107" s="142">
        <v>1.1E-5</v>
      </c>
      <c r="K107" s="126">
        <v>4.24</v>
      </c>
      <c r="L107" s="126">
        <v>16.73</v>
      </c>
      <c r="M107" s="105">
        <v>0.13830000000000001</v>
      </c>
      <c r="N107" s="105">
        <v>0.51271900000000004</v>
      </c>
      <c r="O107" s="105">
        <v>1.0000000000000001E-5</v>
      </c>
      <c r="P107" s="142"/>
      <c r="Q107" s="105">
        <v>0.70319799999999999</v>
      </c>
      <c r="R107" s="105">
        <v>2.99</v>
      </c>
      <c r="S107" s="105">
        <v>4.4000000000000004</v>
      </c>
      <c r="T107" s="105">
        <v>870</v>
      </c>
      <c r="U107" s="105"/>
      <c r="V107" s="105"/>
    </row>
    <row r="108" spans="1:22" x14ac:dyDescent="0.3">
      <c r="A108" s="105" t="s">
        <v>594</v>
      </c>
      <c r="B108" s="105" t="s">
        <v>709</v>
      </c>
      <c r="C108" s="105" t="s">
        <v>705</v>
      </c>
      <c r="D108" s="105" t="s">
        <v>621</v>
      </c>
      <c r="E108" s="105">
        <v>324</v>
      </c>
      <c r="F108" s="126">
        <v>177.5</v>
      </c>
      <c r="G108" s="126">
        <v>192.9</v>
      </c>
      <c r="H108" s="105">
        <v>2.6219999999999999</v>
      </c>
      <c r="I108" s="105">
        <v>0.71644300000000005</v>
      </c>
      <c r="J108" s="142">
        <v>1.0000000000000001E-5</v>
      </c>
      <c r="K108" s="126">
        <v>5.49</v>
      </c>
      <c r="L108" s="126">
        <v>22.42</v>
      </c>
      <c r="M108" s="105">
        <v>0.13420000000000001</v>
      </c>
      <c r="N108" s="105">
        <v>0.51273100000000005</v>
      </c>
      <c r="O108" s="105">
        <v>1.1E-5</v>
      </c>
      <c r="P108" s="142"/>
      <c r="Q108" s="105">
        <v>0.70435199999999998</v>
      </c>
      <c r="R108" s="105">
        <v>4.4000000000000004</v>
      </c>
      <c r="S108" s="105">
        <v>4.4000000000000004</v>
      </c>
      <c r="T108" s="105">
        <v>810</v>
      </c>
      <c r="U108" s="105"/>
      <c r="V108" s="105"/>
    </row>
    <row r="109" spans="1:22" x14ac:dyDescent="0.3">
      <c r="A109" s="105" t="s">
        <v>594</v>
      </c>
      <c r="B109" s="105" t="s">
        <v>710</v>
      </c>
      <c r="C109" s="105" t="s">
        <v>705</v>
      </c>
      <c r="D109" s="105" t="s">
        <v>601</v>
      </c>
      <c r="E109" s="105">
        <v>324</v>
      </c>
      <c r="F109" s="126">
        <v>164.3</v>
      </c>
      <c r="G109" s="126">
        <v>679.7</v>
      </c>
      <c r="H109" s="105">
        <v>0.69379999999999997</v>
      </c>
      <c r="I109" s="105">
        <v>0.70855900000000005</v>
      </c>
      <c r="J109" s="142">
        <v>1.2999999999999999E-5</v>
      </c>
      <c r="K109" s="126">
        <v>5.95</v>
      </c>
      <c r="L109" s="126">
        <v>26.14</v>
      </c>
      <c r="M109" s="105">
        <v>0.1303</v>
      </c>
      <c r="N109" s="105">
        <v>0.51266</v>
      </c>
      <c r="O109" s="105">
        <v>1.2E-5</v>
      </c>
      <c r="P109" s="142"/>
      <c r="Q109" s="105">
        <v>0.70535999999999999</v>
      </c>
      <c r="R109" s="105">
        <v>3.17</v>
      </c>
      <c r="S109" s="105">
        <v>4.4000000000000004</v>
      </c>
      <c r="T109" s="105">
        <v>900</v>
      </c>
      <c r="U109" s="105"/>
      <c r="V109" s="105"/>
    </row>
    <row r="110" spans="1:22" x14ac:dyDescent="0.3">
      <c r="A110" s="105" t="s">
        <v>594</v>
      </c>
      <c r="B110" s="105" t="s">
        <v>711</v>
      </c>
      <c r="C110" s="105" t="s">
        <v>712</v>
      </c>
      <c r="D110" s="105" t="s">
        <v>713</v>
      </c>
      <c r="E110" s="105">
        <v>316</v>
      </c>
      <c r="F110" s="126">
        <v>45.92</v>
      </c>
      <c r="G110" s="126">
        <v>258.7</v>
      </c>
      <c r="H110" s="105">
        <v>0.51349999999999996</v>
      </c>
      <c r="I110" s="105">
        <v>0.70694800000000002</v>
      </c>
      <c r="J110" s="142">
        <v>1.0000000000000001E-5</v>
      </c>
      <c r="K110" s="126">
        <v>4.79</v>
      </c>
      <c r="L110" s="126">
        <v>19.809999999999999</v>
      </c>
      <c r="M110" s="105">
        <v>0.14610000000000001</v>
      </c>
      <c r="N110" s="105">
        <v>0.51283500000000004</v>
      </c>
      <c r="O110" s="105">
        <v>1.1E-5</v>
      </c>
      <c r="P110" s="142"/>
      <c r="Q110" s="105">
        <v>0.70468200000000003</v>
      </c>
      <c r="R110" s="105">
        <v>5.89</v>
      </c>
      <c r="S110" s="105">
        <v>4.4000000000000004</v>
      </c>
      <c r="T110" s="105">
        <v>710</v>
      </c>
      <c r="U110" s="105"/>
      <c r="V110" s="105"/>
    </row>
    <row r="111" spans="1:22" x14ac:dyDescent="0.3">
      <c r="A111" s="105" t="s">
        <v>594</v>
      </c>
      <c r="B111" s="105" t="s">
        <v>714</v>
      </c>
      <c r="C111" s="105" t="s">
        <v>712</v>
      </c>
      <c r="D111" s="105" t="s">
        <v>715</v>
      </c>
      <c r="E111" s="105">
        <v>316</v>
      </c>
      <c r="F111" s="126">
        <v>52.79</v>
      </c>
      <c r="G111" s="126">
        <v>349.5</v>
      </c>
      <c r="H111" s="105">
        <v>0.437</v>
      </c>
      <c r="I111" s="105">
        <v>0.70683600000000002</v>
      </c>
      <c r="J111" s="142">
        <v>9.0000000000000002E-6</v>
      </c>
      <c r="K111" s="126">
        <v>6.3</v>
      </c>
      <c r="L111" s="126">
        <v>27.46</v>
      </c>
      <c r="M111" s="105">
        <v>0.1386</v>
      </c>
      <c r="N111" s="105">
        <v>0.51266299999999998</v>
      </c>
      <c r="O111" s="105">
        <v>1.1E-5</v>
      </c>
      <c r="P111" s="142"/>
      <c r="Q111" s="105">
        <v>0.70490799999999998</v>
      </c>
      <c r="R111" s="105">
        <v>2.82</v>
      </c>
      <c r="S111" s="105">
        <v>4.4000000000000004</v>
      </c>
      <c r="T111" s="105">
        <v>990</v>
      </c>
      <c r="U111" s="105"/>
      <c r="V111" s="105"/>
    </row>
    <row r="112" spans="1:22" x14ac:dyDescent="0.3">
      <c r="A112" s="105" t="s">
        <v>594</v>
      </c>
      <c r="B112" s="105" t="s">
        <v>716</v>
      </c>
      <c r="C112" s="105" t="s">
        <v>712</v>
      </c>
      <c r="D112" s="105" t="s">
        <v>706</v>
      </c>
      <c r="E112" s="105">
        <v>316</v>
      </c>
      <c r="F112" s="126">
        <v>191.8</v>
      </c>
      <c r="G112" s="126">
        <v>73.84</v>
      </c>
      <c r="H112" s="105">
        <v>9.2720000000000002</v>
      </c>
      <c r="I112" s="105">
        <v>0.74411099999999997</v>
      </c>
      <c r="J112" s="142">
        <v>2.8E-5</v>
      </c>
      <c r="K112" s="126">
        <v>3.05</v>
      </c>
      <c r="L112" s="126">
        <v>15.15</v>
      </c>
      <c r="M112" s="105">
        <v>0.1137</v>
      </c>
      <c r="N112" s="105">
        <v>0.51264900000000002</v>
      </c>
      <c r="O112" s="105">
        <v>1.2E-5</v>
      </c>
      <c r="P112" s="142"/>
      <c r="Q112" s="105">
        <v>0.70391800000000004</v>
      </c>
      <c r="R112" s="105">
        <v>3.55</v>
      </c>
      <c r="S112" s="105">
        <v>4.4000000000000004</v>
      </c>
      <c r="T112" s="105">
        <v>770</v>
      </c>
      <c r="U112" s="105"/>
      <c r="V112" s="105"/>
    </row>
    <row r="113" spans="1:22" x14ac:dyDescent="0.3">
      <c r="A113" s="105" t="s">
        <v>594</v>
      </c>
      <c r="B113" s="105" t="s">
        <v>717</v>
      </c>
      <c r="C113" s="105" t="s">
        <v>712</v>
      </c>
      <c r="D113" s="105" t="s">
        <v>706</v>
      </c>
      <c r="E113" s="105">
        <v>316</v>
      </c>
      <c r="F113" s="126">
        <v>161.80000000000001</v>
      </c>
      <c r="G113" s="126">
        <v>61.63</v>
      </c>
      <c r="H113" s="105">
        <v>1.3220000000000001</v>
      </c>
      <c r="I113" s="105">
        <v>0.71106000000000003</v>
      </c>
      <c r="J113" s="142">
        <v>4.3000000000000002E-5</v>
      </c>
      <c r="K113" s="126">
        <v>2.9</v>
      </c>
      <c r="L113" s="126">
        <v>12.88</v>
      </c>
      <c r="M113" s="105">
        <v>0.1356</v>
      </c>
      <c r="N113" s="105">
        <v>0.51273000000000002</v>
      </c>
      <c r="O113" s="105">
        <v>1.5E-5</v>
      </c>
      <c r="P113" s="142"/>
      <c r="Q113" s="105">
        <v>0.70511299999999999</v>
      </c>
      <c r="R113" s="105">
        <v>4.26</v>
      </c>
      <c r="S113" s="105">
        <v>4.4000000000000004</v>
      </c>
      <c r="T113" s="105">
        <v>820</v>
      </c>
      <c r="U113" s="105"/>
      <c r="V113" s="105"/>
    </row>
    <row r="114" spans="1:22" x14ac:dyDescent="0.3">
      <c r="A114" s="105" t="s">
        <v>594</v>
      </c>
      <c r="B114" s="105" t="s">
        <v>718</v>
      </c>
      <c r="C114" s="105" t="s">
        <v>712</v>
      </c>
      <c r="D114" s="105" t="s">
        <v>719</v>
      </c>
      <c r="E114" s="105">
        <v>316</v>
      </c>
      <c r="F114" s="126">
        <v>421.5</v>
      </c>
      <c r="G114" s="126">
        <v>78.84</v>
      </c>
      <c r="H114" s="105">
        <v>30.53</v>
      </c>
      <c r="I114" s="105">
        <v>0.84098799999999996</v>
      </c>
      <c r="J114" s="142">
        <v>2.0000000000000002E-5</v>
      </c>
      <c r="K114" s="126">
        <v>8.5500000000000007</v>
      </c>
      <c r="L114" s="126">
        <v>36.270000000000003</v>
      </c>
      <c r="M114" s="105">
        <v>0.1389</v>
      </c>
      <c r="N114" s="105">
        <v>0.51271599999999995</v>
      </c>
      <c r="O114" s="105">
        <v>1.4E-5</v>
      </c>
      <c r="P114" s="142"/>
      <c r="Q114" s="105">
        <v>0.70369099999999996</v>
      </c>
      <c r="R114" s="105">
        <v>3.86</v>
      </c>
      <c r="S114" s="105">
        <v>4.4000000000000004</v>
      </c>
      <c r="T114" s="105">
        <v>890</v>
      </c>
      <c r="U114" s="105"/>
      <c r="V114" s="105"/>
    </row>
    <row r="115" spans="1:22" x14ac:dyDescent="0.3">
      <c r="A115" s="126" t="s">
        <v>720</v>
      </c>
      <c r="B115" s="114" t="s">
        <v>721</v>
      </c>
      <c r="C115" s="126" t="s">
        <v>696</v>
      </c>
      <c r="D115" s="156" t="s">
        <v>722</v>
      </c>
      <c r="E115" s="169">
        <v>300.39999999999998</v>
      </c>
      <c r="F115" s="156">
        <v>105</v>
      </c>
      <c r="G115" s="156">
        <v>107</v>
      </c>
      <c r="H115" s="170">
        <f>(F115/85.47*0.2785)/(G115/87.62*0.0986)</f>
        <v>2.8414718036715727</v>
      </c>
      <c r="I115" s="157">
        <v>0.71954476910289999</v>
      </c>
      <c r="J115" s="157">
        <v>7.6743855177322393E-6</v>
      </c>
      <c r="K115" s="156">
        <v>9.06</v>
      </c>
      <c r="L115" s="156">
        <v>42.3</v>
      </c>
      <c r="M115" s="171">
        <f>((K115/150.36)*0.151)/((L115/144.24)*0.238)</f>
        <v>0.13035905911157999</v>
      </c>
      <c r="N115" s="157">
        <v>0.51286129806275804</v>
      </c>
      <c r="O115" s="157">
        <v>2.8922913089037601E-6</v>
      </c>
      <c r="P115" s="172">
        <f t="shared" ref="P115:P122" si="11">N115-M115*(EXP(0.654*0.003)-1)</f>
        <v>0.51260528251965976</v>
      </c>
      <c r="Q115" s="171">
        <f t="shared" ref="Q115:Q122" si="12">I115-H115*(EXP(0.0142*0.3)-1)</f>
        <v>0.70741427962159764</v>
      </c>
      <c r="R115" s="173">
        <f t="shared" ref="R115:R122" si="13">(P115/(0.512638-0.1967*(EXP(0.654*0.003)-1))-1)*10000</f>
        <v>6.9025981392623059</v>
      </c>
      <c r="S115" s="173">
        <v>12.3</v>
      </c>
      <c r="T115" s="174">
        <f t="shared" ref="T115:T122" si="14">(1/0.654*100000000000)*LN(1+(0.51315-N115)/(0.2135-M115))/1000000</f>
        <v>530.03441928551229</v>
      </c>
      <c r="U115" s="175">
        <f>1/0.654*100000*LN((N115-0.513151-(M115-0.118)*(EXP(0.654*0.003)-1))/(0.118-0.2136)+1)</f>
        <v>501.35592342774049</v>
      </c>
      <c r="V115" s="176">
        <f t="shared" ref="V115:V122" si="15">M115/0.1967-1</f>
        <v>-0.33726965372862239</v>
      </c>
    </row>
    <row r="116" spans="1:22" x14ac:dyDescent="0.3">
      <c r="A116" s="126" t="s">
        <v>720</v>
      </c>
      <c r="B116" s="114" t="s">
        <v>723</v>
      </c>
      <c r="C116" s="126" t="s">
        <v>696</v>
      </c>
      <c r="D116" s="156" t="s">
        <v>722</v>
      </c>
      <c r="E116" s="169">
        <v>300.39999999999998</v>
      </c>
      <c r="F116" s="156">
        <v>77.099999999999994</v>
      </c>
      <c r="G116" s="156">
        <v>78</v>
      </c>
      <c r="H116" s="170">
        <f>(F116/85.47*0.2785)/(G116/87.62*0.0986)</f>
        <v>2.8621843637056621</v>
      </c>
      <c r="I116" s="157">
        <v>0.71829279422367198</v>
      </c>
      <c r="J116" s="157">
        <v>6.4630119235805004E-6</v>
      </c>
      <c r="K116" s="156">
        <v>10.8</v>
      </c>
      <c r="L116" s="156">
        <v>55.5</v>
      </c>
      <c r="M116" s="171">
        <f>((K116/150.36)*0.151)/((L116/144.24)*0.238)</f>
        <v>0.11843611670849827</v>
      </c>
      <c r="N116" s="157">
        <v>0.51284049951612098</v>
      </c>
      <c r="O116" s="157">
        <v>3.2265768309381798E-6</v>
      </c>
      <c r="P116" s="172">
        <f t="shared" si="11"/>
        <v>0.5126078997493827</v>
      </c>
      <c r="Q116" s="171">
        <f t="shared" si="12"/>
        <v>0.70607388102783564</v>
      </c>
      <c r="R116" s="173">
        <f t="shared" si="13"/>
        <v>6.9536907904854672</v>
      </c>
      <c r="S116" s="173">
        <v>12.3</v>
      </c>
      <c r="T116" s="174">
        <f t="shared" si="14"/>
        <v>497.00644631077159</v>
      </c>
      <c r="U116" s="175">
        <f>1/0.654*100000*LN((N116-0.513151-(M116-0.118)*(EXP(0.654*0.003)-1))/(0.118-0.2136)+1)</f>
        <v>497.18350231370482</v>
      </c>
      <c r="V116" s="176">
        <f t="shared" si="15"/>
        <v>-0.3978845108871466</v>
      </c>
    </row>
    <row r="117" spans="1:22" x14ac:dyDescent="0.3">
      <c r="A117" s="126" t="s">
        <v>720</v>
      </c>
      <c r="B117" s="114" t="s">
        <v>724</v>
      </c>
      <c r="C117" s="126" t="s">
        <v>696</v>
      </c>
      <c r="D117" s="156" t="s">
        <v>725</v>
      </c>
      <c r="E117" s="169">
        <v>300.7</v>
      </c>
      <c r="F117" s="156">
        <v>141</v>
      </c>
      <c r="G117" s="156">
        <v>54.7</v>
      </c>
      <c r="H117" s="170">
        <f>(F117/85.47*0.2785)/(G117/87.62*0.0986)</f>
        <v>7.4639653698951891</v>
      </c>
      <c r="I117" s="157">
        <v>0.73955263797531101</v>
      </c>
      <c r="J117" s="157">
        <v>6.6787425662396601E-6</v>
      </c>
      <c r="K117" s="156">
        <v>6.2</v>
      </c>
      <c r="L117" s="156">
        <v>29.1</v>
      </c>
      <c r="M117" s="171">
        <f t="shared" ref="M117:M122" si="16">((K117/150.36)*0.151)/((L117/144.24)*0.238)</f>
        <v>0.12967375512089302</v>
      </c>
      <c r="N117" s="157">
        <v>0.51268963870322504</v>
      </c>
      <c r="O117" s="157">
        <v>2.6906606953094598E-6</v>
      </c>
      <c r="P117" s="172">
        <f t="shared" si="11"/>
        <v>0.51243496904643926</v>
      </c>
      <c r="Q117" s="171">
        <f t="shared" si="12"/>
        <v>0.70768832269640303</v>
      </c>
      <c r="R117" s="173">
        <f t="shared" si="13"/>
        <v>3.5777975650463922</v>
      </c>
      <c r="S117" s="173">
        <v>7.86</v>
      </c>
      <c r="T117" s="174">
        <f t="shared" si="14"/>
        <v>837.43522406653665</v>
      </c>
      <c r="U117" s="175">
        <f t="shared" ref="U117:U120" si="17">1/0.654*100000*LN((N117-0.513151-(M117-0.118)*(EXP(0.654*0.003)-1))/(0.118-0.2136)+1)</f>
        <v>772.62736150897354</v>
      </c>
      <c r="V117" s="176">
        <f t="shared" si="15"/>
        <v>-0.34075365978193695</v>
      </c>
    </row>
    <row r="118" spans="1:22" x14ac:dyDescent="0.3">
      <c r="A118" s="126" t="s">
        <v>720</v>
      </c>
      <c r="B118" s="114" t="s">
        <v>726</v>
      </c>
      <c r="C118" s="126" t="s">
        <v>696</v>
      </c>
      <c r="D118" s="156" t="s">
        <v>725</v>
      </c>
      <c r="E118" s="169">
        <v>300.7</v>
      </c>
      <c r="F118" s="156">
        <v>135</v>
      </c>
      <c r="G118" s="156">
        <v>62.1</v>
      </c>
      <c r="H118" s="170">
        <f t="shared" ref="H118:H122" si="18">(F118/85.47*0.2785)/(G118/87.62*0.0986)</f>
        <v>6.2947719046140431</v>
      </c>
      <c r="I118" s="157">
        <v>0.735250562416352</v>
      </c>
      <c r="J118" s="157">
        <v>7.4310091750133099E-6</v>
      </c>
      <c r="K118" s="156">
        <v>6.19</v>
      </c>
      <c r="L118" s="156">
        <v>29.6</v>
      </c>
      <c r="M118" s="171">
        <f t="shared" si="16"/>
        <v>0.12727770181000078</v>
      </c>
      <c r="N118" s="157">
        <v>0.51269794874934105</v>
      </c>
      <c r="O118" s="157">
        <v>3.4707119940037301E-6</v>
      </c>
      <c r="P118" s="172">
        <f t="shared" si="11"/>
        <v>0.5124479847639053</v>
      </c>
      <c r="Q118" s="171">
        <f t="shared" si="12"/>
        <v>0.70837763540808396</v>
      </c>
      <c r="R118" s="173">
        <f t="shared" si="13"/>
        <v>3.8318858886920992</v>
      </c>
      <c r="S118" s="173">
        <v>7.86</v>
      </c>
      <c r="T118" s="174">
        <f t="shared" si="14"/>
        <v>799.56603891285454</v>
      </c>
      <c r="U118" s="175">
        <f t="shared" si="17"/>
        <v>751.91319770383757</v>
      </c>
      <c r="V118" s="176">
        <f t="shared" si="15"/>
        <v>-0.35293491708184666</v>
      </c>
    </row>
    <row r="119" spans="1:22" x14ac:dyDescent="0.3">
      <c r="A119" s="126" t="s">
        <v>720</v>
      </c>
      <c r="B119" s="114" t="s">
        <v>727</v>
      </c>
      <c r="C119" s="126" t="s">
        <v>696</v>
      </c>
      <c r="D119" s="156" t="s">
        <v>725</v>
      </c>
      <c r="E119" s="169">
        <v>300</v>
      </c>
      <c r="F119" s="156">
        <v>134</v>
      </c>
      <c r="G119" s="156">
        <v>65.7</v>
      </c>
      <c r="H119" s="170">
        <f t="shared" si="18"/>
        <v>5.9057799117261744</v>
      </c>
      <c r="I119" s="157">
        <v>0.73266357934916904</v>
      </c>
      <c r="J119" s="157">
        <v>6.1416906958035402E-6</v>
      </c>
      <c r="K119" s="156">
        <v>6.03</v>
      </c>
      <c r="L119" s="156">
        <v>28.3</v>
      </c>
      <c r="M119" s="171">
        <f t="shared" si="16"/>
        <v>0.12968336277401379</v>
      </c>
      <c r="N119" s="157">
        <v>0.51270068225215604</v>
      </c>
      <c r="O119" s="157">
        <v>3.5627984661688202E-6</v>
      </c>
      <c r="P119" s="172">
        <f t="shared" si="11"/>
        <v>0.51244599372665067</v>
      </c>
      <c r="Q119" s="171">
        <f t="shared" si="12"/>
        <v>0.70745129288357322</v>
      </c>
      <c r="R119" s="173">
        <f t="shared" si="13"/>
        <v>3.7930175497269403</v>
      </c>
      <c r="S119" s="173">
        <v>6.6</v>
      </c>
      <c r="T119" s="174">
        <f t="shared" si="14"/>
        <v>817.49314190872735</v>
      </c>
      <c r="U119" s="175">
        <f t="shared" si="17"/>
        <v>755.08206167633728</v>
      </c>
      <c r="V119" s="176">
        <f t="shared" si="15"/>
        <v>-0.34070481558711851</v>
      </c>
    </row>
    <row r="120" spans="1:22" x14ac:dyDescent="0.3">
      <c r="A120" s="126" t="s">
        <v>720</v>
      </c>
      <c r="B120" s="114" t="s">
        <v>728</v>
      </c>
      <c r="C120" s="126" t="s">
        <v>696</v>
      </c>
      <c r="D120" s="156" t="s">
        <v>725</v>
      </c>
      <c r="E120" s="169">
        <v>300</v>
      </c>
      <c r="F120" s="156">
        <v>140</v>
      </c>
      <c r="G120" s="156">
        <v>46.7</v>
      </c>
      <c r="H120" s="170">
        <f t="shared" si="18"/>
        <v>8.6805848106454899</v>
      </c>
      <c r="I120" s="157">
        <v>0.74391955289720002</v>
      </c>
      <c r="J120" s="157">
        <v>1.12635261824564E-5</v>
      </c>
      <c r="K120" s="156">
        <v>6.51</v>
      </c>
      <c r="L120" s="156">
        <v>30.9</v>
      </c>
      <c r="M120" s="171">
        <f t="shared" si="16"/>
        <v>0.12822594135012577</v>
      </c>
      <c r="N120" s="157">
        <v>0.51268342913439002</v>
      </c>
      <c r="O120" s="157">
        <v>2.6418012426141898E-6</v>
      </c>
      <c r="P120" s="172">
        <f t="shared" si="11"/>
        <v>0.51243160287668488</v>
      </c>
      <c r="Q120" s="171">
        <f t="shared" si="12"/>
        <v>0.70686138374661189</v>
      </c>
      <c r="R120" s="173">
        <f t="shared" si="13"/>
        <v>3.5120843661973211</v>
      </c>
      <c r="S120" s="173">
        <v>6.6</v>
      </c>
      <c r="T120" s="174">
        <f t="shared" si="14"/>
        <v>834.32936341643904</v>
      </c>
      <c r="U120" s="175">
        <f t="shared" si="17"/>
        <v>777.98407332991371</v>
      </c>
      <c r="V120" s="176">
        <f t="shared" si="15"/>
        <v>-0.34811417717272108</v>
      </c>
    </row>
    <row r="121" spans="1:22" x14ac:dyDescent="0.3">
      <c r="A121" s="126" t="s">
        <v>720</v>
      </c>
      <c r="B121" s="114" t="s">
        <v>729</v>
      </c>
      <c r="C121" s="126" t="s">
        <v>696</v>
      </c>
      <c r="D121" s="156" t="s">
        <v>725</v>
      </c>
      <c r="E121" s="169">
        <v>303</v>
      </c>
      <c r="F121" s="156">
        <v>116</v>
      </c>
      <c r="G121" s="156">
        <v>99.8</v>
      </c>
      <c r="H121" s="170">
        <f t="shared" si="18"/>
        <v>3.3656215313647837</v>
      </c>
      <c r="I121" s="157">
        <v>0.72123550234717304</v>
      </c>
      <c r="J121" s="157">
        <v>6.5880336839778502E-6</v>
      </c>
      <c r="K121" s="156">
        <v>5.88</v>
      </c>
      <c r="L121" s="156">
        <v>27.9</v>
      </c>
      <c r="M121" s="171">
        <f t="shared" si="16"/>
        <v>0.12827041791667107</v>
      </c>
      <c r="N121" s="157">
        <v>0.51265421601247996</v>
      </c>
      <c r="O121" s="157">
        <v>3.4591713064505302E-6</v>
      </c>
      <c r="P121" s="172">
        <f t="shared" si="11"/>
        <v>0.51240230240609019</v>
      </c>
      <c r="Q121" s="171">
        <f t="shared" si="12"/>
        <v>0.70686737223533747</v>
      </c>
      <c r="R121" s="173">
        <f t="shared" si="13"/>
        <v>2.9400907381194052</v>
      </c>
      <c r="S121" s="173">
        <v>7.8</v>
      </c>
      <c r="T121" s="174">
        <f t="shared" si="14"/>
        <v>886.87882403132539</v>
      </c>
      <c r="U121" s="175">
        <f>1/0.654*100000*LN((N121-0.51325-(M121-0.118)*(EXP(0.654*0.00303)-1))/(0.118-0.2168)+1)</f>
        <v>950.61670343027413</v>
      </c>
      <c r="V121" s="176">
        <f t="shared" si="15"/>
        <v>-0.3478880634637973</v>
      </c>
    </row>
    <row r="122" spans="1:22" x14ac:dyDescent="0.3">
      <c r="A122" s="126" t="s">
        <v>720</v>
      </c>
      <c r="B122" s="114" t="s">
        <v>730</v>
      </c>
      <c r="C122" s="126" t="s">
        <v>696</v>
      </c>
      <c r="D122" s="156" t="s">
        <v>725</v>
      </c>
      <c r="E122" s="169">
        <v>303</v>
      </c>
      <c r="F122" s="156">
        <v>111</v>
      </c>
      <c r="G122" s="156">
        <v>92</v>
      </c>
      <c r="H122" s="170">
        <f t="shared" si="18"/>
        <v>3.4935984070607944</v>
      </c>
      <c r="I122" s="157">
        <v>0.72282259519008196</v>
      </c>
      <c r="J122" s="157">
        <v>7.2837721965506002E-6</v>
      </c>
      <c r="K122" s="156">
        <v>6.16</v>
      </c>
      <c r="L122" s="156">
        <v>30</v>
      </c>
      <c r="M122" s="171">
        <f t="shared" si="16"/>
        <v>0.124972035741671</v>
      </c>
      <c r="N122" s="157">
        <v>0.51269408676270001</v>
      </c>
      <c r="O122" s="157">
        <v>2.9798261131531601E-6</v>
      </c>
      <c r="P122" s="172">
        <f t="shared" si="11"/>
        <v>0.51244865093476022</v>
      </c>
      <c r="Q122" s="171">
        <f t="shared" si="12"/>
        <v>0.70790812070049314</v>
      </c>
      <c r="R122" s="173">
        <f t="shared" si="13"/>
        <v>3.8448906451504783</v>
      </c>
      <c r="S122" s="173">
        <v>7.8</v>
      </c>
      <c r="T122" s="174">
        <f t="shared" si="14"/>
        <v>785.43106497843667</v>
      </c>
      <c r="U122" s="175">
        <f>1/0.654*100000*LN((N122-0.51325-(M122-0.118)*(EXP(0.654*0.00303)-1))/(0.118-0.2168)+1)</f>
        <v>879.21479989687941</v>
      </c>
      <c r="V122" s="176">
        <f t="shared" si="15"/>
        <v>-0.36465665611758524</v>
      </c>
    </row>
    <row r="123" spans="1:22" x14ac:dyDescent="0.3">
      <c r="A123" s="126" t="s">
        <v>684</v>
      </c>
      <c r="B123" s="126" t="s">
        <v>731</v>
      </c>
      <c r="C123" s="126" t="s">
        <v>686</v>
      </c>
      <c r="D123" s="105" t="s">
        <v>732</v>
      </c>
      <c r="E123" s="126">
        <v>306</v>
      </c>
      <c r="F123" s="126">
        <v>163</v>
      </c>
      <c r="G123" s="126">
        <v>54</v>
      </c>
      <c r="H123" s="126"/>
      <c r="I123" s="126"/>
      <c r="J123" s="126"/>
      <c r="K123" s="126">
        <v>4.83</v>
      </c>
      <c r="L123" s="126">
        <v>23.7</v>
      </c>
      <c r="M123" s="126">
        <v>0.123</v>
      </c>
      <c r="N123" s="126">
        <v>0.51276500000000003</v>
      </c>
      <c r="O123" s="126">
        <v>3.0000000000000001E-6</v>
      </c>
      <c r="P123" s="126"/>
      <c r="Q123" s="126"/>
      <c r="R123" s="126">
        <v>5.4</v>
      </c>
      <c r="S123" s="162">
        <v>10.8</v>
      </c>
      <c r="T123" s="126">
        <v>631</v>
      </c>
      <c r="U123" s="126"/>
      <c r="V123" s="126"/>
    </row>
    <row r="124" spans="1:22" x14ac:dyDescent="0.3">
      <c r="A124" s="126" t="s">
        <v>684</v>
      </c>
      <c r="B124" s="126" t="s">
        <v>733</v>
      </c>
      <c r="C124" s="126" t="s">
        <v>686</v>
      </c>
      <c r="D124" s="105" t="s">
        <v>732</v>
      </c>
      <c r="E124" s="126">
        <v>306</v>
      </c>
      <c r="F124" s="126">
        <v>148</v>
      </c>
      <c r="G124" s="126">
        <v>55</v>
      </c>
      <c r="H124" s="126"/>
      <c r="I124" s="126"/>
      <c r="J124" s="126"/>
      <c r="K124" s="126">
        <v>5.22</v>
      </c>
      <c r="L124" s="126">
        <v>30.5</v>
      </c>
      <c r="M124" s="126">
        <v>0.104</v>
      </c>
      <c r="N124" s="126">
        <v>0.51272399999999996</v>
      </c>
      <c r="O124" s="126">
        <v>3.0000000000000001E-6</v>
      </c>
      <c r="P124" s="126"/>
      <c r="Q124" s="126"/>
      <c r="R124" s="126">
        <v>5.3</v>
      </c>
      <c r="S124" s="162">
        <v>10.8</v>
      </c>
      <c r="T124" s="126">
        <v>633</v>
      </c>
      <c r="U124" s="126"/>
      <c r="V124" s="126"/>
    </row>
    <row r="125" spans="1:22" x14ac:dyDescent="0.3">
      <c r="A125" s="126" t="s">
        <v>684</v>
      </c>
      <c r="B125" s="126" t="s">
        <v>734</v>
      </c>
      <c r="C125" s="126" t="s">
        <v>686</v>
      </c>
      <c r="D125" s="105" t="s">
        <v>732</v>
      </c>
      <c r="E125" s="126">
        <v>306</v>
      </c>
      <c r="F125" s="126">
        <v>139</v>
      </c>
      <c r="G125" s="126">
        <v>53.2</v>
      </c>
      <c r="H125" s="126"/>
      <c r="I125" s="126"/>
      <c r="J125" s="126"/>
      <c r="K125" s="126">
        <v>4.93</v>
      </c>
      <c r="L125" s="126">
        <v>25.8</v>
      </c>
      <c r="M125" s="126">
        <v>0.115</v>
      </c>
      <c r="N125" s="126">
        <v>0.51273999999999997</v>
      </c>
      <c r="O125" s="126">
        <v>3.0000000000000001E-6</v>
      </c>
      <c r="P125" s="126"/>
      <c r="Q125" s="126"/>
      <c r="R125" s="126">
        <v>5.2</v>
      </c>
      <c r="S125" s="162">
        <v>10.8</v>
      </c>
      <c r="T125" s="126">
        <v>646</v>
      </c>
      <c r="U125" s="126"/>
      <c r="V125" s="126"/>
    </row>
    <row r="126" spans="1:22" x14ac:dyDescent="0.3">
      <c r="A126" s="126" t="s">
        <v>533</v>
      </c>
      <c r="B126" s="114" t="s">
        <v>735</v>
      </c>
      <c r="C126" s="114" t="s">
        <v>736</v>
      </c>
      <c r="D126" s="105" t="s">
        <v>737</v>
      </c>
      <c r="E126" s="177">
        <v>316</v>
      </c>
      <c r="F126" s="156"/>
      <c r="G126" s="156"/>
      <c r="H126" s="156"/>
      <c r="I126" s="156"/>
      <c r="J126" s="126"/>
      <c r="K126" s="156">
        <v>5.8040000000000003</v>
      </c>
      <c r="L126" s="156">
        <v>26.8</v>
      </c>
      <c r="M126" s="159">
        <v>0.13049474555986745</v>
      </c>
      <c r="N126" s="156">
        <v>0.51267209793682267</v>
      </c>
      <c r="O126" s="126">
        <v>9.3999999999999998E-6</v>
      </c>
      <c r="P126" s="126"/>
      <c r="Q126" s="156"/>
      <c r="R126" s="128">
        <v>3.286453473798634</v>
      </c>
      <c r="S126" s="128">
        <v>5.3338425014169832</v>
      </c>
      <c r="T126" s="126"/>
      <c r="U126" s="121">
        <v>814.61418928006799</v>
      </c>
      <c r="V126" s="115">
        <v>-0.32989688507459036</v>
      </c>
    </row>
    <row r="127" spans="1:22" x14ac:dyDescent="0.3">
      <c r="A127" s="126" t="s">
        <v>533</v>
      </c>
      <c r="B127" s="114" t="s">
        <v>738</v>
      </c>
      <c r="C127" s="114" t="s">
        <v>736</v>
      </c>
      <c r="D127" s="105" t="s">
        <v>737</v>
      </c>
      <c r="E127" s="177">
        <v>316</v>
      </c>
      <c r="F127" s="156"/>
      <c r="G127" s="156"/>
      <c r="H127" s="156"/>
      <c r="I127" s="156"/>
      <c r="J127" s="126"/>
      <c r="K127" s="156">
        <v>3.1640000000000001</v>
      </c>
      <c r="L127" s="156">
        <v>14.44</v>
      </c>
      <c r="M127" s="159">
        <v>0.13737419702120787</v>
      </c>
      <c r="N127" s="156">
        <v>0.51250969853934014</v>
      </c>
      <c r="O127" s="126">
        <v>7.2000000000000005E-6</v>
      </c>
      <c r="P127" s="126"/>
      <c r="Q127" s="156"/>
      <c r="R127" s="128">
        <v>5.3427579769227407E-2</v>
      </c>
      <c r="S127" s="128">
        <v>5.3338425014169832</v>
      </c>
      <c r="T127" s="126"/>
      <c r="U127" s="121">
        <v>1079.5152878439544</v>
      </c>
      <c r="V127" s="115">
        <v>-0.32201777393559994</v>
      </c>
    </row>
    <row r="128" spans="1:22" x14ac:dyDescent="0.3">
      <c r="J128" s="126"/>
    </row>
    <row r="129" spans="2:2" x14ac:dyDescent="0.3">
      <c r="B129"/>
    </row>
    <row r="130" spans="2:2" x14ac:dyDescent="0.3">
      <c r="B130"/>
    </row>
    <row r="131" spans="2:2" x14ac:dyDescent="0.3">
      <c r="B131"/>
    </row>
    <row r="132" spans="2:2" x14ac:dyDescent="0.3">
      <c r="B132"/>
    </row>
    <row r="133" spans="2:2" x14ac:dyDescent="0.3">
      <c r="B133"/>
    </row>
    <row r="134" spans="2:2" x14ac:dyDescent="0.3">
      <c r="B134"/>
    </row>
    <row r="135" spans="2:2" x14ac:dyDescent="0.3">
      <c r="B135"/>
    </row>
    <row r="136" spans="2:2" x14ac:dyDescent="0.3">
      <c r="B136"/>
    </row>
    <row r="137" spans="2:2" x14ac:dyDescent="0.3">
      <c r="B137"/>
    </row>
    <row r="138" spans="2:2" x14ac:dyDescent="0.3">
      <c r="B138"/>
    </row>
    <row r="139" spans="2:2" x14ac:dyDescent="0.3">
      <c r="B139"/>
    </row>
    <row r="140" spans="2:2" x14ac:dyDescent="0.3">
      <c r="B140"/>
    </row>
    <row r="141" spans="2:2" x14ac:dyDescent="0.3">
      <c r="B141"/>
    </row>
    <row r="142" spans="2:2" x14ac:dyDescent="0.3">
      <c r="B142"/>
    </row>
    <row r="143" spans="2:2" x14ac:dyDescent="0.3">
      <c r="B143"/>
    </row>
    <row r="144" spans="2:2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</sheetData>
  <mergeCells count="3">
    <mergeCell ref="A1:V1"/>
    <mergeCell ref="A3:V3"/>
    <mergeCell ref="A82:V82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C6464-20BB-48B6-9E81-4E10672C7FA9}">
  <dimension ref="A1:BH91"/>
  <sheetViews>
    <sheetView tabSelected="1" zoomScale="70" zoomScaleNormal="70" workbookViewId="0">
      <selection activeCell="U11" sqref="U11"/>
    </sheetView>
  </sheetViews>
  <sheetFormatPr defaultRowHeight="14" x14ac:dyDescent="0.3"/>
  <cols>
    <col min="1" max="1" width="17.6640625" style="49" customWidth="1"/>
    <col min="2" max="2" width="18.75" style="49" customWidth="1"/>
    <col min="3" max="15" width="8.6640625" style="49"/>
    <col min="16" max="18" width="8.6640625" style="179"/>
    <col min="19" max="19" width="8.6640625" style="180"/>
    <col min="20" max="59" width="8.6640625" style="49"/>
    <col min="60" max="60" width="25.1640625" style="49" customWidth="1"/>
  </cols>
  <sheetData>
    <row r="1" spans="1:60" ht="15.5" x14ac:dyDescent="0.35">
      <c r="A1" s="187" t="s">
        <v>840</v>
      </c>
    </row>
    <row r="2" spans="1:60" s="189" customFormat="1" x14ac:dyDescent="0.3">
      <c r="A2" s="183" t="s">
        <v>740</v>
      </c>
      <c r="B2" s="183" t="s">
        <v>741</v>
      </c>
      <c r="C2" s="183" t="s">
        <v>742</v>
      </c>
      <c r="D2" s="183" t="s">
        <v>142</v>
      </c>
      <c r="E2" s="183" t="s">
        <v>151</v>
      </c>
      <c r="F2" s="183" t="s">
        <v>143</v>
      </c>
      <c r="G2" s="183" t="s">
        <v>743</v>
      </c>
      <c r="H2" s="183" t="s">
        <v>148</v>
      </c>
      <c r="I2" s="183" t="s">
        <v>147</v>
      </c>
      <c r="J2" s="183" t="s">
        <v>144</v>
      </c>
      <c r="K2" s="183" t="s">
        <v>149</v>
      </c>
      <c r="L2" s="183" t="s">
        <v>146</v>
      </c>
      <c r="M2" s="183" t="s">
        <v>150</v>
      </c>
      <c r="N2" s="183" t="s">
        <v>744</v>
      </c>
      <c r="O2" s="183" t="s">
        <v>153</v>
      </c>
      <c r="P2" s="190" t="s">
        <v>745</v>
      </c>
      <c r="Q2" s="190" t="s">
        <v>746</v>
      </c>
      <c r="R2" s="190" t="s">
        <v>158</v>
      </c>
      <c r="S2" s="191" t="s">
        <v>154</v>
      </c>
      <c r="T2" s="183"/>
      <c r="U2" s="183" t="s">
        <v>32</v>
      </c>
      <c r="V2" s="183" t="s">
        <v>176</v>
      </c>
      <c r="W2" s="183" t="s">
        <v>163</v>
      </c>
      <c r="X2" s="183" t="s">
        <v>191</v>
      </c>
      <c r="Y2" s="183" t="s">
        <v>172</v>
      </c>
      <c r="Z2" s="183" t="s">
        <v>747</v>
      </c>
      <c r="AA2" s="183" t="s">
        <v>174</v>
      </c>
      <c r="AB2" s="183" t="s">
        <v>164</v>
      </c>
      <c r="AC2" s="183" t="s">
        <v>178</v>
      </c>
      <c r="AD2" s="183" t="s">
        <v>177</v>
      </c>
      <c r="AE2" s="183" t="s">
        <v>180</v>
      </c>
      <c r="AF2" s="183" t="s">
        <v>270</v>
      </c>
      <c r="AG2" s="183" t="s">
        <v>171</v>
      </c>
      <c r="AH2" s="183" t="s">
        <v>184</v>
      </c>
      <c r="AI2" s="183" t="s">
        <v>167</v>
      </c>
      <c r="AJ2" s="183" t="s">
        <v>173</v>
      </c>
      <c r="AK2" s="183" t="s">
        <v>168</v>
      </c>
      <c r="AL2" s="183" t="s">
        <v>185</v>
      </c>
      <c r="AM2" s="183" t="s">
        <v>190</v>
      </c>
      <c r="AN2" s="183" t="s">
        <v>175</v>
      </c>
      <c r="AO2" s="183" t="s">
        <v>182</v>
      </c>
      <c r="AP2" s="183" t="s">
        <v>189</v>
      </c>
      <c r="AQ2" s="183" t="s">
        <v>748</v>
      </c>
      <c r="AR2" s="183" t="s">
        <v>749</v>
      </c>
      <c r="AS2" s="183" t="s">
        <v>202</v>
      </c>
      <c r="AT2" s="183" t="s">
        <v>750</v>
      </c>
      <c r="AU2" s="183"/>
      <c r="AV2" s="183" t="s">
        <v>751</v>
      </c>
      <c r="AW2" s="183" t="s">
        <v>752</v>
      </c>
      <c r="AX2" s="183" t="s">
        <v>254</v>
      </c>
      <c r="AY2" s="183" t="s">
        <v>753</v>
      </c>
      <c r="AZ2" s="183" t="s">
        <v>754</v>
      </c>
      <c r="BA2" s="183" t="s">
        <v>254</v>
      </c>
      <c r="BB2" s="183" t="s">
        <v>755</v>
      </c>
      <c r="BC2" s="183" t="s">
        <v>756</v>
      </c>
      <c r="BD2" s="183" t="s">
        <v>757</v>
      </c>
      <c r="BE2" s="183" t="s">
        <v>758</v>
      </c>
      <c r="BF2" s="183" t="s">
        <v>759</v>
      </c>
      <c r="BG2" s="183" t="s">
        <v>760</v>
      </c>
      <c r="BH2" s="183" t="s">
        <v>761</v>
      </c>
    </row>
    <row r="3" spans="1:60" x14ac:dyDescent="0.3">
      <c r="A3" s="49" t="s">
        <v>762</v>
      </c>
      <c r="B3" s="49" t="s">
        <v>763</v>
      </c>
      <c r="C3" s="49">
        <v>386.4</v>
      </c>
      <c r="D3" s="49">
        <v>61.75</v>
      </c>
      <c r="E3" s="49">
        <v>0.87</v>
      </c>
      <c r="F3" s="49">
        <v>17.100000000000001</v>
      </c>
      <c r="G3" s="49">
        <v>6.42</v>
      </c>
      <c r="H3" s="49">
        <v>0.11</v>
      </c>
      <c r="I3" s="49">
        <v>2.08</v>
      </c>
      <c r="J3" s="49">
        <v>4.8600000000000003</v>
      </c>
      <c r="K3" s="49">
        <v>3.5</v>
      </c>
      <c r="L3" s="49">
        <v>1.67</v>
      </c>
      <c r="M3" s="49">
        <v>0.12</v>
      </c>
      <c r="O3" s="49">
        <v>98.48</v>
      </c>
      <c r="P3" s="179">
        <v>0.47714285714285715</v>
      </c>
      <c r="Q3" s="179">
        <v>1.0426013375587824</v>
      </c>
      <c r="R3" s="179">
        <v>2.2603395999832405</v>
      </c>
      <c r="S3" s="180">
        <v>43.021659737647255</v>
      </c>
      <c r="U3" s="49">
        <v>5.94</v>
      </c>
      <c r="V3" s="49">
        <v>7.74</v>
      </c>
      <c r="W3" s="49">
        <v>355.7</v>
      </c>
      <c r="X3" s="49">
        <v>283.10000000000002</v>
      </c>
      <c r="Y3" s="49">
        <v>7.62</v>
      </c>
      <c r="Z3" s="49">
        <v>4.67</v>
      </c>
      <c r="AA3" s="49">
        <v>21.29</v>
      </c>
      <c r="AB3" s="49">
        <v>41.84</v>
      </c>
      <c r="AC3" s="49">
        <v>5.46</v>
      </c>
      <c r="AD3" s="49">
        <v>21.17</v>
      </c>
      <c r="AE3" s="49">
        <v>4.0999999999999996</v>
      </c>
      <c r="AF3" s="49">
        <v>1.25</v>
      </c>
      <c r="AG3" s="49">
        <v>4.24</v>
      </c>
      <c r="AH3" s="49">
        <v>0.71</v>
      </c>
      <c r="AI3" s="49">
        <v>4.38</v>
      </c>
      <c r="AJ3" s="49">
        <v>0.9</v>
      </c>
      <c r="AK3" s="49">
        <v>2.62</v>
      </c>
      <c r="AL3" s="49">
        <v>0.41</v>
      </c>
      <c r="AM3" s="49">
        <v>2.81</v>
      </c>
      <c r="AN3" s="49">
        <v>0.42</v>
      </c>
      <c r="AO3" s="49">
        <v>308.10000000000002</v>
      </c>
      <c r="AP3" s="49">
        <v>22.2</v>
      </c>
      <c r="AQ3" s="49">
        <v>0.35994331601322627</v>
      </c>
      <c r="AR3" s="49">
        <v>0.28058573452999525</v>
      </c>
      <c r="AS3" s="49">
        <v>16.70737435415688</v>
      </c>
      <c r="AT3" s="49">
        <v>6.871145731905226E-2</v>
      </c>
      <c r="AU3" s="181"/>
      <c r="AV3" s="49">
        <v>0.54885799999999996</v>
      </c>
      <c r="AW3" s="49">
        <v>0.71278399999999997</v>
      </c>
      <c r="AX3" s="49">
        <v>7.7999999999999999E-5</v>
      </c>
      <c r="AY3" s="49">
        <v>0.132798</v>
      </c>
      <c r="AZ3" s="49">
        <v>0.51224400000000003</v>
      </c>
      <c r="BA3" s="49">
        <v>1.2E-5</v>
      </c>
      <c r="BB3" s="49">
        <v>0.51190485309100875</v>
      </c>
      <c r="BC3" s="49">
        <v>0.70973599225260209</v>
      </c>
      <c r="BD3" s="49">
        <v>-4.5066872385390866</v>
      </c>
      <c r="BE3" s="49">
        <v>1707.0241993809768</v>
      </c>
      <c r="BF3" s="49">
        <v>1593.5537124129255</v>
      </c>
      <c r="BG3" s="49">
        <v>-0.32487036095577027</v>
      </c>
      <c r="BH3" s="49" t="s">
        <v>764</v>
      </c>
    </row>
    <row r="4" spans="1:60" x14ac:dyDescent="0.3">
      <c r="A4" s="49" t="s">
        <v>765</v>
      </c>
      <c r="B4" s="49" t="s">
        <v>763</v>
      </c>
      <c r="C4" s="49">
        <v>386.4</v>
      </c>
      <c r="D4" s="49">
        <v>61.09</v>
      </c>
      <c r="E4" s="49">
        <v>0.88</v>
      </c>
      <c r="F4" s="49">
        <v>17.16</v>
      </c>
      <c r="G4" s="49">
        <v>6.37</v>
      </c>
      <c r="H4" s="49">
        <v>0.09</v>
      </c>
      <c r="I4" s="49">
        <v>2.19</v>
      </c>
      <c r="J4" s="49">
        <v>5.31</v>
      </c>
      <c r="K4" s="49">
        <v>3.72</v>
      </c>
      <c r="L4" s="49">
        <v>1.78</v>
      </c>
      <c r="M4" s="49">
        <v>0.12</v>
      </c>
      <c r="O4" s="49">
        <v>98.710000000000022</v>
      </c>
      <c r="P4" s="179">
        <v>0.47849462365591394</v>
      </c>
      <c r="Q4" s="179">
        <v>0.96946918415620309</v>
      </c>
      <c r="R4" s="179">
        <v>2.1326819615451313</v>
      </c>
      <c r="S4" s="180">
        <v>44.482184753357508</v>
      </c>
      <c r="U4" s="49">
        <v>6.05</v>
      </c>
      <c r="V4" s="49">
        <v>7.76</v>
      </c>
      <c r="W4" s="49">
        <v>320</v>
      </c>
      <c r="X4" s="49">
        <v>297.60000000000002</v>
      </c>
      <c r="Y4" s="49">
        <v>7.68</v>
      </c>
      <c r="Z4" s="49">
        <v>6.72</v>
      </c>
      <c r="AA4" s="49">
        <v>19.57</v>
      </c>
      <c r="AB4" s="49">
        <v>41.37</v>
      </c>
      <c r="AC4" s="49">
        <v>5.31</v>
      </c>
      <c r="AD4" s="49">
        <v>21.97</v>
      </c>
      <c r="AE4" s="49">
        <v>4.28</v>
      </c>
      <c r="AF4" s="49">
        <v>1.31</v>
      </c>
      <c r="AG4" s="49">
        <v>4.34</v>
      </c>
      <c r="AH4" s="49">
        <v>0.73</v>
      </c>
      <c r="AI4" s="49">
        <v>4.6900000000000004</v>
      </c>
      <c r="AJ4" s="49">
        <v>0.93</v>
      </c>
      <c r="AK4" s="49">
        <v>2.74</v>
      </c>
      <c r="AL4" s="49">
        <v>0.44</v>
      </c>
      <c r="AM4" s="49">
        <v>3.06</v>
      </c>
      <c r="AN4" s="49">
        <v>0.46</v>
      </c>
      <c r="AO4" s="49">
        <v>320</v>
      </c>
      <c r="AP4" s="49">
        <v>24.19</v>
      </c>
      <c r="AQ4" s="49">
        <v>0.34956759217114247</v>
      </c>
      <c r="AR4" s="49">
        <v>0.27537551206190258</v>
      </c>
      <c r="AS4" s="49">
        <v>16.351558507920284</v>
      </c>
      <c r="AT4" s="49">
        <v>6.8656250000000002E-2</v>
      </c>
      <c r="AU4" s="181"/>
      <c r="AV4" s="49">
        <v>0.58066399999999996</v>
      </c>
      <c r="AW4" s="49">
        <v>0.71258100000000002</v>
      </c>
      <c r="AX4" s="49">
        <v>1.5E-5</v>
      </c>
      <c r="AY4" s="49">
        <v>0.135132</v>
      </c>
      <c r="AZ4" s="49">
        <v>0.51223700000000005</v>
      </c>
      <c r="BA4" s="49">
        <v>1.2E-5</v>
      </c>
      <c r="BB4" s="49">
        <v>0.51189189239216093</v>
      </c>
      <c r="BC4" s="49">
        <v>0.70935636198682528</v>
      </c>
      <c r="BD4" s="49">
        <v>-4.7597588354963971</v>
      </c>
      <c r="BE4" s="49">
        <v>1771.0738064403663</v>
      </c>
      <c r="BF4" s="49">
        <v>1611.2941830391237</v>
      </c>
      <c r="BG4" s="49">
        <v>-0.31300457549567873</v>
      </c>
      <c r="BH4" s="49" t="s">
        <v>764</v>
      </c>
    </row>
    <row r="5" spans="1:60" x14ac:dyDescent="0.3">
      <c r="A5" s="49" t="s">
        <v>766</v>
      </c>
      <c r="B5" s="49" t="s">
        <v>763</v>
      </c>
      <c r="C5" s="49">
        <v>386.4</v>
      </c>
      <c r="D5" s="49">
        <v>62.69</v>
      </c>
      <c r="E5" s="49">
        <v>0.95</v>
      </c>
      <c r="F5" s="49">
        <v>17.29</v>
      </c>
      <c r="G5" s="49">
        <v>5.69</v>
      </c>
      <c r="H5" s="49">
        <v>7.0000000000000007E-2</v>
      </c>
      <c r="I5" s="49">
        <v>1.35</v>
      </c>
      <c r="J5" s="49">
        <v>5.57</v>
      </c>
      <c r="K5" s="49">
        <v>3.23</v>
      </c>
      <c r="L5" s="49">
        <v>1.65</v>
      </c>
      <c r="M5" s="49">
        <v>0.13</v>
      </c>
      <c r="O5" s="49">
        <v>98.61999999999999</v>
      </c>
      <c r="P5" s="179">
        <v>0.51083591331269351</v>
      </c>
      <c r="Q5" s="179">
        <v>1.0036957219384635</v>
      </c>
      <c r="R5" s="179">
        <v>2.4354086055832855</v>
      </c>
      <c r="S5" s="180">
        <v>35.605618703084403</v>
      </c>
      <c r="U5" s="49">
        <v>5.75</v>
      </c>
      <c r="V5" s="49">
        <v>8.07</v>
      </c>
      <c r="W5" s="49">
        <v>334.2</v>
      </c>
      <c r="X5" s="49">
        <v>315.3</v>
      </c>
      <c r="Y5" s="49">
        <v>8</v>
      </c>
      <c r="Z5" s="49">
        <v>12.88</v>
      </c>
      <c r="AA5" s="49">
        <v>18.61</v>
      </c>
      <c r="AB5" s="49">
        <v>42.46</v>
      </c>
      <c r="AC5" s="49">
        <v>5.25</v>
      </c>
      <c r="AD5" s="49">
        <v>21.8</v>
      </c>
      <c r="AE5" s="49">
        <v>4.4800000000000004</v>
      </c>
      <c r="AF5" s="49">
        <v>1.3</v>
      </c>
      <c r="AG5" s="49">
        <v>4.1500000000000004</v>
      </c>
      <c r="AH5" s="49">
        <v>0.74</v>
      </c>
      <c r="AI5" s="49">
        <v>4.6500000000000004</v>
      </c>
      <c r="AJ5" s="49">
        <v>0.91</v>
      </c>
      <c r="AK5" s="49">
        <v>2.72</v>
      </c>
      <c r="AL5" s="49">
        <v>0.42</v>
      </c>
      <c r="AM5" s="49">
        <v>3</v>
      </c>
      <c r="AN5" s="49">
        <v>0.42</v>
      </c>
      <c r="AO5" s="49">
        <v>204.5</v>
      </c>
      <c r="AP5" s="49">
        <v>22.69</v>
      </c>
      <c r="AQ5" s="49">
        <v>0.36697247706422015</v>
      </c>
      <c r="AR5" s="49">
        <v>0.26376146788990823</v>
      </c>
      <c r="AS5" s="49">
        <v>17.958087049973134</v>
      </c>
      <c r="AT5" s="49">
        <v>0.10660146699266504</v>
      </c>
      <c r="AU5" s="181"/>
      <c r="AV5" s="49">
        <v>0.69389100000000004</v>
      </c>
      <c r="AW5" s="49">
        <v>0.71410499999999999</v>
      </c>
      <c r="AX5" s="49">
        <v>1.5E-5</v>
      </c>
      <c r="AY5" s="49">
        <v>0.13190399999999999</v>
      </c>
      <c r="AZ5" s="49">
        <v>0.51223300000000005</v>
      </c>
      <c r="BA5" s="49">
        <v>1.1E-5</v>
      </c>
      <c r="BB5" s="49">
        <v>0.51190910843030679</v>
      </c>
      <c r="BC5" s="49">
        <v>0.71040017508303999</v>
      </c>
      <c r="BD5" s="49">
        <v>-4.8011399662795107</v>
      </c>
      <c r="BE5" s="49">
        <v>1708.8097131096163</v>
      </c>
      <c r="BF5" s="49">
        <v>1607.7113484379292</v>
      </c>
      <c r="BG5" s="49">
        <v>-0.3294153533299442</v>
      </c>
      <c r="BH5" s="49" t="s">
        <v>764</v>
      </c>
    </row>
    <row r="6" spans="1:60" x14ac:dyDescent="0.3">
      <c r="A6" s="49" t="s">
        <v>767</v>
      </c>
      <c r="B6" s="49" t="s">
        <v>763</v>
      </c>
      <c r="C6" s="49">
        <v>386.4</v>
      </c>
      <c r="D6" s="49">
        <v>62.49</v>
      </c>
      <c r="E6" s="49">
        <v>0.8</v>
      </c>
      <c r="F6" s="49">
        <v>17.28</v>
      </c>
      <c r="G6" s="49">
        <v>6.04</v>
      </c>
      <c r="H6" s="49">
        <v>0.09</v>
      </c>
      <c r="I6" s="49">
        <v>1.38</v>
      </c>
      <c r="J6" s="49">
        <v>4.1900000000000004</v>
      </c>
      <c r="K6" s="49">
        <v>4.1500000000000004</v>
      </c>
      <c r="L6" s="49">
        <v>1.76</v>
      </c>
      <c r="M6" s="49">
        <v>0.13</v>
      </c>
      <c r="O6" s="49">
        <v>98.31</v>
      </c>
      <c r="P6" s="179">
        <v>0.42409638554216866</v>
      </c>
      <c r="Q6" s="179">
        <v>1.056891112684669</v>
      </c>
      <c r="R6" s="179">
        <v>1.9789441003829147</v>
      </c>
      <c r="S6" s="180">
        <v>34.745662266562157</v>
      </c>
      <c r="U6" s="49">
        <v>6.1</v>
      </c>
      <c r="V6" s="49">
        <v>8.24</v>
      </c>
      <c r="W6" s="49">
        <v>430.9</v>
      </c>
      <c r="X6" s="49">
        <v>311.39999999999998</v>
      </c>
      <c r="Y6" s="49">
        <v>8.19</v>
      </c>
      <c r="Z6" s="49">
        <v>9.65</v>
      </c>
      <c r="AA6" s="49">
        <v>18.920000000000002</v>
      </c>
      <c r="AB6" s="49">
        <v>38.18</v>
      </c>
      <c r="AC6" s="49">
        <v>5.49</v>
      </c>
      <c r="AD6" s="49">
        <v>20.94</v>
      </c>
      <c r="AE6" s="49">
        <v>4.5</v>
      </c>
      <c r="AF6" s="49">
        <v>1.32</v>
      </c>
      <c r="AG6" s="49">
        <v>4.38</v>
      </c>
      <c r="AH6" s="49">
        <v>0.75</v>
      </c>
      <c r="AI6" s="49">
        <v>4.7</v>
      </c>
      <c r="AJ6" s="49">
        <v>1</v>
      </c>
      <c r="AK6" s="49">
        <v>2.8</v>
      </c>
      <c r="AL6" s="49">
        <v>0.47</v>
      </c>
      <c r="AM6" s="49">
        <v>2.96</v>
      </c>
      <c r="AN6" s="49">
        <v>0.47</v>
      </c>
      <c r="AO6" s="49">
        <v>265.7</v>
      </c>
      <c r="AP6" s="49">
        <v>25.41</v>
      </c>
      <c r="AQ6" s="49">
        <v>0.39111747851002859</v>
      </c>
      <c r="AR6" s="49">
        <v>0.29130850047755491</v>
      </c>
      <c r="AS6" s="49">
        <v>22.774841437632134</v>
      </c>
      <c r="AT6" s="49">
        <v>7.8810688746706825E-2</v>
      </c>
      <c r="AU6" s="181"/>
      <c r="AV6" s="49">
        <v>0.581704</v>
      </c>
      <c r="AW6" s="49">
        <v>0.71292800000000001</v>
      </c>
      <c r="AX6" s="49">
        <v>1.4E-5</v>
      </c>
      <c r="AY6" s="49">
        <v>0.13178999999999999</v>
      </c>
      <c r="AZ6" s="49">
        <v>0.51225100000000001</v>
      </c>
      <c r="BA6" s="49">
        <v>1.0000000000000001E-5</v>
      </c>
      <c r="BB6" s="49">
        <v>0.51192738835842833</v>
      </c>
      <c r="BC6" s="49">
        <v>0.70982216425130851</v>
      </c>
      <c r="BD6" s="49">
        <v>-4.4442181734982711</v>
      </c>
      <c r="BE6" s="49">
        <v>1673.1253872332452</v>
      </c>
      <c r="BF6" s="49">
        <v>1579.8000775449941</v>
      </c>
      <c r="BG6" s="49">
        <v>-0.3299949161159127</v>
      </c>
      <c r="BH6" s="49" t="s">
        <v>764</v>
      </c>
    </row>
    <row r="7" spans="1:60" x14ac:dyDescent="0.3">
      <c r="A7" s="49" t="s">
        <v>768</v>
      </c>
      <c r="B7" s="49" t="s">
        <v>763</v>
      </c>
      <c r="C7" s="49">
        <v>370.5</v>
      </c>
      <c r="D7" s="49">
        <v>68.34</v>
      </c>
      <c r="E7" s="49">
        <v>0.14000000000000001</v>
      </c>
      <c r="F7" s="49">
        <v>17.43</v>
      </c>
      <c r="G7" s="49">
        <v>1.1000000000000001</v>
      </c>
      <c r="H7" s="49">
        <v>0.02</v>
      </c>
      <c r="I7" s="49">
        <v>0.75</v>
      </c>
      <c r="J7" s="49">
        <v>1.74</v>
      </c>
      <c r="K7" s="49">
        <v>7.66</v>
      </c>
      <c r="L7" s="49">
        <v>0.53</v>
      </c>
      <c r="M7" s="49">
        <v>0.05</v>
      </c>
      <c r="N7" s="49">
        <v>2.2999999999999998</v>
      </c>
      <c r="O7" s="49">
        <v>100.1</v>
      </c>
      <c r="P7" s="179">
        <v>6.919060052219321E-2</v>
      </c>
      <c r="Q7" s="179">
        <v>1.0668222286655258</v>
      </c>
      <c r="R7" s="179">
        <v>1.3229883986666411</v>
      </c>
      <c r="S7" s="180">
        <v>61.374706620459939</v>
      </c>
      <c r="U7" s="49">
        <v>0.33</v>
      </c>
      <c r="V7" s="49">
        <v>1.88</v>
      </c>
      <c r="W7" s="49">
        <v>139.4</v>
      </c>
      <c r="X7" s="49">
        <v>95.41</v>
      </c>
      <c r="Y7" s="49">
        <v>2.91</v>
      </c>
      <c r="Z7" s="49">
        <v>11.69</v>
      </c>
      <c r="AA7" s="49">
        <v>1.29</v>
      </c>
      <c r="AB7" s="49">
        <v>2.59</v>
      </c>
      <c r="AC7" s="49">
        <v>0.38</v>
      </c>
      <c r="AD7" s="49">
        <v>1.55</v>
      </c>
      <c r="AE7" s="49">
        <v>0.34</v>
      </c>
      <c r="AF7" s="49">
        <v>0.15</v>
      </c>
      <c r="AG7" s="49">
        <v>0.35</v>
      </c>
      <c r="AH7" s="49">
        <v>0.06</v>
      </c>
      <c r="AI7" s="49">
        <v>0.31</v>
      </c>
      <c r="AJ7" s="49">
        <v>7.0000000000000007E-2</v>
      </c>
      <c r="AK7" s="49">
        <v>0.19</v>
      </c>
      <c r="AL7" s="49">
        <v>0.03</v>
      </c>
      <c r="AM7" s="49">
        <v>0.25</v>
      </c>
      <c r="AN7" s="49">
        <v>0.04</v>
      </c>
      <c r="AO7" s="49">
        <v>288.8</v>
      </c>
      <c r="AP7" s="49">
        <v>2.0099999999999998</v>
      </c>
      <c r="AQ7" s="49">
        <v>1.8774193548387097</v>
      </c>
      <c r="AR7" s="49">
        <v>0.21290322580645163</v>
      </c>
      <c r="AS7" s="49">
        <v>108.06201550387597</v>
      </c>
      <c r="AT7" s="49">
        <v>5.3670360110803323E-3</v>
      </c>
      <c r="AU7" s="181"/>
      <c r="AV7" s="49">
        <v>0.110753</v>
      </c>
      <c r="AW7" s="49">
        <v>0.70439399999999996</v>
      </c>
      <c r="AX7" s="49">
        <v>1.1E-5</v>
      </c>
      <c r="AY7" s="49">
        <v>0.140239</v>
      </c>
      <c r="AZ7" s="49">
        <v>0.51271</v>
      </c>
      <c r="BA7" s="49">
        <v>1.2E-5</v>
      </c>
      <c r="BB7" s="49">
        <v>0.51236977906315795</v>
      </c>
      <c r="BC7" s="49">
        <v>0.70380978192439669</v>
      </c>
      <c r="BD7" s="49">
        <v>4.0802583161081429</v>
      </c>
      <c r="BE7" s="49">
        <v>915.59026806004715</v>
      </c>
      <c r="BF7" s="49">
        <v>900.6525311352143</v>
      </c>
      <c r="BG7" s="49">
        <v>-0.2870411794611083</v>
      </c>
      <c r="BH7" s="49" t="s">
        <v>769</v>
      </c>
    </row>
    <row r="8" spans="1:60" x14ac:dyDescent="0.3">
      <c r="A8" s="49" t="s">
        <v>770</v>
      </c>
      <c r="B8" s="49" t="s">
        <v>763</v>
      </c>
      <c r="C8" s="49">
        <v>370.5</v>
      </c>
      <c r="D8" s="49">
        <v>68.73</v>
      </c>
      <c r="E8" s="49">
        <v>0.14000000000000001</v>
      </c>
      <c r="F8" s="49">
        <v>17.309999999999999</v>
      </c>
      <c r="G8" s="49">
        <v>1.3</v>
      </c>
      <c r="H8" s="49">
        <v>0.02</v>
      </c>
      <c r="I8" s="49">
        <v>1.02</v>
      </c>
      <c r="J8" s="49">
        <v>0.67</v>
      </c>
      <c r="K8" s="49">
        <v>8.48</v>
      </c>
      <c r="L8" s="49">
        <v>0.61</v>
      </c>
      <c r="M8" s="49">
        <v>0.05</v>
      </c>
      <c r="N8" s="49">
        <v>1.91</v>
      </c>
      <c r="O8" s="49">
        <v>100.3</v>
      </c>
      <c r="P8" s="179">
        <v>7.1933962264150941E-2</v>
      </c>
      <c r="Q8" s="179">
        <v>1.0936048913944743</v>
      </c>
      <c r="R8" s="179">
        <v>1.1847848732398998</v>
      </c>
      <c r="S8" s="180">
        <v>64.646146242356068</v>
      </c>
      <c r="U8" s="49">
        <v>0.21</v>
      </c>
      <c r="V8" s="49">
        <v>1.95</v>
      </c>
      <c r="W8" s="49">
        <v>124.8</v>
      </c>
      <c r="X8" s="49">
        <v>100.3</v>
      </c>
      <c r="Y8" s="49">
        <v>2.92</v>
      </c>
      <c r="Z8" s="49">
        <v>10.95</v>
      </c>
      <c r="AA8" s="49">
        <v>0.87</v>
      </c>
      <c r="AB8" s="49">
        <v>1.1000000000000001</v>
      </c>
      <c r="AC8" s="49">
        <v>0.3</v>
      </c>
      <c r="AD8" s="49">
        <v>1.29</v>
      </c>
      <c r="AE8" s="49">
        <v>0.28000000000000003</v>
      </c>
      <c r="AF8" s="49">
        <v>0.13</v>
      </c>
      <c r="AG8" s="49">
        <v>0.28000000000000003</v>
      </c>
      <c r="AH8" s="49">
        <v>0.05</v>
      </c>
      <c r="AI8" s="49">
        <v>0.31</v>
      </c>
      <c r="AJ8" s="49">
        <v>7.0000000000000007E-2</v>
      </c>
      <c r="AK8" s="49">
        <v>0.19</v>
      </c>
      <c r="AL8" s="49">
        <v>0.03</v>
      </c>
      <c r="AM8" s="49">
        <v>0.22</v>
      </c>
      <c r="AN8" s="49">
        <v>0.03</v>
      </c>
      <c r="AO8" s="49">
        <v>163.5</v>
      </c>
      <c r="AP8" s="49">
        <v>1.83</v>
      </c>
      <c r="AQ8" s="49">
        <v>2.2635658914728682</v>
      </c>
      <c r="AR8" s="49">
        <v>0.16279069767441859</v>
      </c>
      <c r="AS8" s="49">
        <v>143.44827586206895</v>
      </c>
      <c r="AT8" s="49">
        <v>7.8899082568807347E-3</v>
      </c>
      <c r="AU8" s="181"/>
      <c r="AV8" s="49">
        <v>0.13340199999999999</v>
      </c>
      <c r="AW8" s="49">
        <v>0.70431600000000005</v>
      </c>
      <c r="AX8" s="49">
        <v>1.2E-5</v>
      </c>
      <c r="AY8" s="49">
        <v>0.14278099999999999</v>
      </c>
      <c r="AZ8" s="49">
        <v>0.51273999999999997</v>
      </c>
      <c r="BA8" s="49">
        <v>1.7E-5</v>
      </c>
      <c r="BB8" s="49">
        <v>0.51239361215080503</v>
      </c>
      <c r="BC8" s="49">
        <v>0.70361230926727381</v>
      </c>
      <c r="BD8" s="49">
        <v>4.5456021583234474</v>
      </c>
      <c r="BE8" s="49">
        <v>883.92231239115677</v>
      </c>
      <c r="BF8" s="49">
        <v>862.17248395181048</v>
      </c>
      <c r="BG8" s="49">
        <v>-0.27411794611082874</v>
      </c>
      <c r="BH8" s="49" t="s">
        <v>769</v>
      </c>
    </row>
    <row r="9" spans="1:60" x14ac:dyDescent="0.3">
      <c r="A9" s="49" t="s">
        <v>771</v>
      </c>
      <c r="B9" s="49" t="s">
        <v>763</v>
      </c>
      <c r="C9" s="49">
        <v>347</v>
      </c>
      <c r="D9" s="49">
        <v>63.85</v>
      </c>
      <c r="E9" s="49">
        <v>0.48</v>
      </c>
      <c r="F9" s="49">
        <v>15.9</v>
      </c>
      <c r="G9" s="49">
        <v>3.77</v>
      </c>
      <c r="H9" s="49">
        <v>0.05</v>
      </c>
      <c r="I9" s="49">
        <v>2.5099999999999998</v>
      </c>
      <c r="J9" s="49">
        <v>0.7</v>
      </c>
      <c r="K9" s="49">
        <v>2.04</v>
      </c>
      <c r="L9" s="49">
        <v>5.92</v>
      </c>
      <c r="M9" s="49">
        <v>0.08</v>
      </c>
      <c r="N9" s="49">
        <v>3.99</v>
      </c>
      <c r="O9" s="49">
        <v>99.3</v>
      </c>
      <c r="P9" s="179">
        <v>2.9019607843137254</v>
      </c>
      <c r="Q9" s="179">
        <v>57</v>
      </c>
      <c r="R9" s="179">
        <v>1.4407061592798696</v>
      </c>
      <c r="S9" s="180">
        <v>1.625773716788075</v>
      </c>
      <c r="U9" s="49">
        <v>4.96</v>
      </c>
      <c r="V9" s="49">
        <v>5.83</v>
      </c>
      <c r="W9" s="49">
        <v>368</v>
      </c>
      <c r="X9" s="49">
        <v>149</v>
      </c>
      <c r="Y9" s="49">
        <v>3.66</v>
      </c>
      <c r="Z9" s="49">
        <v>13.94</v>
      </c>
      <c r="AA9" s="49">
        <v>13.6</v>
      </c>
      <c r="AB9" s="49">
        <v>27.4</v>
      </c>
      <c r="AC9" s="49">
        <v>3.19</v>
      </c>
      <c r="AD9" s="49">
        <v>11.5</v>
      </c>
      <c r="AE9" s="49">
        <v>2.1800000000000002</v>
      </c>
      <c r="AF9" s="49">
        <v>0.60099999999999998</v>
      </c>
      <c r="AG9" s="49">
        <v>1.86</v>
      </c>
      <c r="AH9" s="49">
        <v>0.3</v>
      </c>
      <c r="AI9" s="49">
        <v>1.7</v>
      </c>
      <c r="AJ9" s="49">
        <v>0.36599999999999999</v>
      </c>
      <c r="AK9" s="49">
        <v>1.07</v>
      </c>
      <c r="AL9" s="49">
        <v>0.16700000000000001</v>
      </c>
      <c r="AM9" s="49">
        <v>1.1200000000000001</v>
      </c>
      <c r="AN9" s="49">
        <v>0.17499999999999999</v>
      </c>
      <c r="AO9" s="49">
        <v>235</v>
      </c>
      <c r="AP9" s="49">
        <v>9.86</v>
      </c>
      <c r="AQ9" s="49">
        <v>0.31826086956521743</v>
      </c>
      <c r="AR9" s="49">
        <v>0.43130434782608695</v>
      </c>
      <c r="AS9" s="49">
        <v>27.058823529411764</v>
      </c>
      <c r="AT9" s="49">
        <v>4.8936170212765959E-2</v>
      </c>
      <c r="AU9" s="181"/>
      <c r="AV9" s="49">
        <v>2.7690000000000001</v>
      </c>
      <c r="AW9" s="49">
        <v>0.71766399999999997</v>
      </c>
      <c r="AX9" s="49">
        <v>1.7E-5</v>
      </c>
      <c r="AY9" s="49">
        <v>0.11600000000000001</v>
      </c>
      <c r="AZ9" s="49">
        <v>0.51247699999999996</v>
      </c>
      <c r="BA9" s="49">
        <v>9.0000000000000002E-6</v>
      </c>
      <c r="BB9" s="49">
        <v>0.512212</v>
      </c>
      <c r="BC9" s="49">
        <v>0.70389999999999997</v>
      </c>
      <c r="BD9" s="49">
        <v>0.40793250883686127</v>
      </c>
      <c r="BE9" s="49">
        <v>1051.8119981172513</v>
      </c>
      <c r="BF9" s="49">
        <v>1185.6255371850057</v>
      </c>
      <c r="BG9" s="49">
        <v>-0.4102694458566345</v>
      </c>
      <c r="BH9" s="49" t="s">
        <v>772</v>
      </c>
    </row>
    <row r="10" spans="1:60" x14ac:dyDescent="0.3">
      <c r="A10" s="49" t="s">
        <v>624</v>
      </c>
      <c r="B10" s="49" t="s">
        <v>763</v>
      </c>
      <c r="C10" s="49">
        <v>347</v>
      </c>
      <c r="D10" s="49">
        <v>62.02</v>
      </c>
      <c r="E10" s="49">
        <v>0.67</v>
      </c>
      <c r="F10" s="49">
        <v>16.010000000000002</v>
      </c>
      <c r="G10" s="49">
        <v>5.03</v>
      </c>
      <c r="H10" s="49">
        <v>7.0000000000000007E-2</v>
      </c>
      <c r="I10" s="49">
        <v>3.79</v>
      </c>
      <c r="J10" s="49">
        <v>0.98</v>
      </c>
      <c r="K10" s="49">
        <v>4.87</v>
      </c>
      <c r="L10" s="49">
        <v>2.17</v>
      </c>
      <c r="M10" s="49">
        <v>0.08</v>
      </c>
      <c r="N10" s="49">
        <v>3.75</v>
      </c>
      <c r="O10" s="49">
        <v>99.43</v>
      </c>
      <c r="P10" s="179">
        <v>0.44558521560574949</v>
      </c>
      <c r="Q10" s="179">
        <v>60</v>
      </c>
      <c r="R10" s="179">
        <v>1.3185753281820491</v>
      </c>
      <c r="S10" s="180">
        <v>1.5443804885541468</v>
      </c>
      <c r="U10" s="49">
        <v>4.76</v>
      </c>
      <c r="V10" s="49">
        <v>6.92</v>
      </c>
      <c r="W10" s="49">
        <v>345</v>
      </c>
      <c r="X10" s="49">
        <v>176</v>
      </c>
      <c r="Y10" s="49">
        <v>4.1900000000000004</v>
      </c>
      <c r="Z10" s="49">
        <v>14.17</v>
      </c>
      <c r="AA10" s="49">
        <v>12.7</v>
      </c>
      <c r="AB10" s="49">
        <v>28.1</v>
      </c>
      <c r="AC10" s="49">
        <v>3.42</v>
      </c>
      <c r="AD10" s="49">
        <v>12.8</v>
      </c>
      <c r="AE10" s="49">
        <v>2.71</v>
      </c>
      <c r="AF10" s="49">
        <v>0.73599999999999999</v>
      </c>
      <c r="AG10" s="49">
        <v>2.34</v>
      </c>
      <c r="AH10" s="49">
        <v>0.36799999999999999</v>
      </c>
      <c r="AI10" s="49">
        <v>2.06</v>
      </c>
      <c r="AJ10" s="49">
        <v>0.44500000000000001</v>
      </c>
      <c r="AK10" s="49">
        <v>1.25</v>
      </c>
      <c r="AL10" s="49">
        <v>0.183</v>
      </c>
      <c r="AM10" s="49">
        <v>1.24</v>
      </c>
      <c r="AN10" s="49">
        <v>0.19900000000000001</v>
      </c>
      <c r="AO10" s="49">
        <v>354</v>
      </c>
      <c r="AP10" s="49">
        <v>12.2</v>
      </c>
      <c r="AQ10" s="49">
        <v>0.32734374999999999</v>
      </c>
      <c r="AR10" s="49">
        <v>0.37187499999999996</v>
      </c>
      <c r="AS10" s="49">
        <v>27.165354330708663</v>
      </c>
      <c r="AT10" s="49">
        <v>3.6158192090395481E-2</v>
      </c>
      <c r="AU10" s="181"/>
      <c r="AV10" s="49">
        <v>0.68600000000000005</v>
      </c>
      <c r="AW10" s="49">
        <v>0.70859700000000003</v>
      </c>
      <c r="AX10" s="49">
        <v>1.4E-5</v>
      </c>
      <c r="AY10" s="49">
        <v>0.129</v>
      </c>
      <c r="AZ10" s="49">
        <v>0.51257600000000003</v>
      </c>
      <c r="BA10" s="49">
        <v>1.1E-5</v>
      </c>
      <c r="BB10" s="49">
        <v>0.51228099999999999</v>
      </c>
      <c r="BC10" s="49">
        <v>0.70520000000000005</v>
      </c>
      <c r="BD10" s="49">
        <v>1.7550859284032327</v>
      </c>
      <c r="BE10" s="49">
        <v>1035.1577401142561</v>
      </c>
      <c r="BF10" s="49">
        <v>1072.7598389714258</v>
      </c>
      <c r="BG10" s="49">
        <v>-0.34417895271987797</v>
      </c>
      <c r="BH10" s="49" t="s">
        <v>772</v>
      </c>
    </row>
    <row r="11" spans="1:60" x14ac:dyDescent="0.3">
      <c r="A11" s="49" t="s">
        <v>625</v>
      </c>
      <c r="B11" s="49" t="s">
        <v>763</v>
      </c>
      <c r="C11" s="49">
        <v>347</v>
      </c>
      <c r="D11" s="49">
        <v>58.94</v>
      </c>
      <c r="E11" s="49">
        <v>0.81</v>
      </c>
      <c r="F11" s="49">
        <v>15.39</v>
      </c>
      <c r="G11" s="49">
        <v>5.91</v>
      </c>
      <c r="H11" s="49">
        <v>0.1</v>
      </c>
      <c r="I11" s="49">
        <v>6.59</v>
      </c>
      <c r="J11" s="49">
        <v>2.5099999999999998</v>
      </c>
      <c r="K11" s="49">
        <v>4.63</v>
      </c>
      <c r="L11" s="49">
        <v>1.64</v>
      </c>
      <c r="M11" s="49">
        <v>0.11</v>
      </c>
      <c r="N11" s="49">
        <v>3.72</v>
      </c>
      <c r="O11" s="49">
        <v>100.35</v>
      </c>
      <c r="P11" s="179">
        <v>0.35421166306695462</v>
      </c>
      <c r="Q11" s="179">
        <v>69</v>
      </c>
      <c r="R11" s="179">
        <v>1.1028194604695356</v>
      </c>
      <c r="S11" s="180">
        <v>1.6378140304361641</v>
      </c>
      <c r="U11" s="49">
        <v>4.75</v>
      </c>
      <c r="V11" s="49">
        <v>9.07</v>
      </c>
      <c r="W11" s="49">
        <v>299</v>
      </c>
      <c r="X11" s="49">
        <v>159</v>
      </c>
      <c r="Y11" s="49">
        <v>3.61</v>
      </c>
      <c r="Z11" s="49">
        <v>15.95</v>
      </c>
      <c r="AA11" s="49">
        <v>13.4</v>
      </c>
      <c r="AB11" s="49">
        <v>27.6</v>
      </c>
      <c r="AC11" s="49">
        <v>3.33</v>
      </c>
      <c r="AD11" s="49">
        <v>12.6</v>
      </c>
      <c r="AE11" s="49">
        <v>2.74</v>
      </c>
      <c r="AF11" s="49">
        <v>0.88400000000000001</v>
      </c>
      <c r="AG11" s="49">
        <v>2.56</v>
      </c>
      <c r="AH11" s="49">
        <v>0.42799999999999999</v>
      </c>
      <c r="AI11" s="49">
        <v>2.54</v>
      </c>
      <c r="AJ11" s="49">
        <v>0.51300000000000001</v>
      </c>
      <c r="AK11" s="49">
        <v>1.49</v>
      </c>
      <c r="AL11" s="49">
        <v>0.20699999999999999</v>
      </c>
      <c r="AM11" s="49">
        <v>1.53</v>
      </c>
      <c r="AN11" s="49">
        <v>0.222</v>
      </c>
      <c r="AO11" s="49">
        <v>686</v>
      </c>
      <c r="AP11" s="49">
        <v>14.3</v>
      </c>
      <c r="AQ11" s="49">
        <v>0.28650793650793649</v>
      </c>
      <c r="AR11" s="49">
        <v>0.37698412698412698</v>
      </c>
      <c r="AS11" s="49">
        <v>22.313432835820894</v>
      </c>
      <c r="AT11" s="49">
        <v>1.8367346938775508E-2</v>
      </c>
      <c r="AU11" s="181"/>
      <c r="AV11" s="49">
        <v>0.22</v>
      </c>
      <c r="AW11" s="49">
        <v>0.70555199999999996</v>
      </c>
      <c r="AX11" s="49">
        <v>1.7E-5</v>
      </c>
      <c r="AY11" s="49">
        <v>0.13300000000000001</v>
      </c>
      <c r="AZ11" s="49">
        <v>0.51269900000000002</v>
      </c>
      <c r="BA11" s="49">
        <v>9.0000000000000002E-6</v>
      </c>
      <c r="BB11" s="49">
        <v>0.51239500000000004</v>
      </c>
      <c r="BC11" s="49">
        <v>0.70450000000000002</v>
      </c>
      <c r="BD11" s="49">
        <v>3.9808176650812932</v>
      </c>
      <c r="BE11" s="49">
        <v>854.25824576968728</v>
      </c>
      <c r="BF11" s="49">
        <v>895.70320115588822</v>
      </c>
      <c r="BG11" s="49">
        <v>-0.32384341637010672</v>
      </c>
      <c r="BH11" s="49" t="s">
        <v>772</v>
      </c>
    </row>
    <row r="12" spans="1:60" x14ac:dyDescent="0.3">
      <c r="A12" s="49" t="s">
        <v>773</v>
      </c>
      <c r="B12" s="49" t="s">
        <v>774</v>
      </c>
      <c r="C12" s="49">
        <v>360</v>
      </c>
      <c r="D12" s="49">
        <v>54.71</v>
      </c>
      <c r="E12" s="49">
        <v>1.29</v>
      </c>
      <c r="F12" s="49">
        <v>16.95</v>
      </c>
      <c r="G12" s="49">
        <v>7.9231479999999994</v>
      </c>
      <c r="H12" s="49">
        <v>0.17</v>
      </c>
      <c r="I12" s="49">
        <v>3.62</v>
      </c>
      <c r="J12" s="49">
        <v>4.55</v>
      </c>
      <c r="K12" s="49">
        <v>3.46</v>
      </c>
      <c r="L12" s="49">
        <v>2.23</v>
      </c>
      <c r="M12" s="49">
        <v>0.31</v>
      </c>
      <c r="N12" s="49">
        <v>4.08</v>
      </c>
      <c r="O12" s="49">
        <v>99.71</v>
      </c>
      <c r="P12" s="179">
        <v>0.6445086705202312</v>
      </c>
      <c r="Q12" s="179">
        <v>1.033565241683237</v>
      </c>
      <c r="R12" s="179">
        <v>2.0894853734374008</v>
      </c>
      <c r="S12" s="180">
        <v>51.568688794418179</v>
      </c>
      <c r="U12" s="49">
        <v>10.49</v>
      </c>
      <c r="V12" s="49">
        <v>25.18</v>
      </c>
      <c r="W12" s="49">
        <v>577</v>
      </c>
      <c r="X12" s="49">
        <v>245.9</v>
      </c>
      <c r="Y12" s="49">
        <v>5.37</v>
      </c>
      <c r="Z12" s="49">
        <v>11.91</v>
      </c>
      <c r="AA12" s="49">
        <v>30.18</v>
      </c>
      <c r="AB12" s="49">
        <v>64.78</v>
      </c>
      <c r="AC12" s="49">
        <v>8.02</v>
      </c>
      <c r="AD12" s="49">
        <v>31.93</v>
      </c>
      <c r="AE12" s="49">
        <v>6.65</v>
      </c>
      <c r="AF12" s="49">
        <v>1.66</v>
      </c>
      <c r="AG12" s="49">
        <v>6.23</v>
      </c>
      <c r="AH12" s="49">
        <v>1.03</v>
      </c>
      <c r="AI12" s="49">
        <v>6.26</v>
      </c>
      <c r="AJ12" s="49">
        <v>1.25</v>
      </c>
      <c r="AK12" s="49">
        <v>3.51</v>
      </c>
      <c r="AL12" s="49">
        <v>0.56000000000000005</v>
      </c>
      <c r="AM12" s="49">
        <v>3.59</v>
      </c>
      <c r="AN12" s="49">
        <v>0.53</v>
      </c>
      <c r="AO12" s="49">
        <v>422</v>
      </c>
      <c r="AP12" s="49">
        <v>33.69</v>
      </c>
      <c r="AQ12" s="49">
        <v>0.16818039461321641</v>
      </c>
      <c r="AR12" s="49">
        <v>0.32853116191669279</v>
      </c>
      <c r="AS12" s="49">
        <v>19.118621603711066</v>
      </c>
      <c r="AT12" s="49">
        <v>7.5663507109004741E-2</v>
      </c>
      <c r="AU12" s="181"/>
      <c r="AV12" s="49">
        <v>0.39600000000000002</v>
      </c>
      <c r="AW12" s="49">
        <v>0.707785</v>
      </c>
      <c r="AY12" s="49">
        <v>0.126</v>
      </c>
      <c r="AZ12" s="49">
        <v>0.51249500000000003</v>
      </c>
      <c r="BB12" s="49">
        <v>0.51219000000000003</v>
      </c>
      <c r="BC12" s="49">
        <v>0.70572000000000001</v>
      </c>
      <c r="BD12" s="49">
        <v>0.53</v>
      </c>
      <c r="BE12" s="49">
        <v>1140.3417995648786</v>
      </c>
      <c r="BF12" s="49">
        <v>1194.1819424056039</v>
      </c>
      <c r="BG12" s="49">
        <v>-0.35943060498220647</v>
      </c>
      <c r="BH12" s="49" t="s">
        <v>775</v>
      </c>
    </row>
    <row r="13" spans="1:60" x14ac:dyDescent="0.3">
      <c r="A13" s="49" t="s">
        <v>776</v>
      </c>
      <c r="B13" s="49" t="s">
        <v>777</v>
      </c>
      <c r="C13" s="49">
        <v>360</v>
      </c>
      <c r="D13" s="49">
        <v>74.150000000000006</v>
      </c>
      <c r="E13" s="49">
        <v>0.34</v>
      </c>
      <c r="F13" s="49">
        <v>13.83</v>
      </c>
      <c r="G13" s="49">
        <v>2.3005420000000001</v>
      </c>
      <c r="H13" s="49">
        <v>0.05</v>
      </c>
      <c r="I13" s="49">
        <v>0.27</v>
      </c>
      <c r="J13" s="49">
        <v>0.3</v>
      </c>
      <c r="K13" s="49">
        <v>4.4400000000000004</v>
      </c>
      <c r="L13" s="49">
        <v>2.84</v>
      </c>
      <c r="M13" s="49">
        <v>0.08</v>
      </c>
      <c r="N13" s="49">
        <v>0.87</v>
      </c>
      <c r="O13" s="49">
        <v>99.71</v>
      </c>
      <c r="P13" s="179">
        <v>0.63963963963963955</v>
      </c>
      <c r="Q13" s="179">
        <v>1.2650184550393753</v>
      </c>
      <c r="R13" s="179">
        <v>1.3315722487431207</v>
      </c>
      <c r="S13" s="180">
        <v>21.477230040549198</v>
      </c>
      <c r="U13" s="49">
        <v>13.42</v>
      </c>
      <c r="V13" s="49">
        <v>14.51</v>
      </c>
      <c r="W13" s="49">
        <v>754.6</v>
      </c>
      <c r="X13" s="49">
        <v>311.89999999999998</v>
      </c>
      <c r="Y13" s="49">
        <v>7.53</v>
      </c>
      <c r="Z13" s="49">
        <v>5.61</v>
      </c>
      <c r="AA13" s="49">
        <v>22.69</v>
      </c>
      <c r="AB13" s="49">
        <v>50.59</v>
      </c>
      <c r="AC13" s="49">
        <v>6.67</v>
      </c>
      <c r="AD13" s="49">
        <v>26.53</v>
      </c>
      <c r="AE13" s="49">
        <v>5.82</v>
      </c>
      <c r="AF13" s="49">
        <v>1.04</v>
      </c>
      <c r="AG13" s="49">
        <v>5.52</v>
      </c>
      <c r="AH13" s="49">
        <v>1.07</v>
      </c>
      <c r="AI13" s="49">
        <v>6.84</v>
      </c>
      <c r="AJ13" s="49">
        <v>1.42</v>
      </c>
      <c r="AK13" s="49">
        <v>4.3499999999999996</v>
      </c>
      <c r="AL13" s="49">
        <v>0.75</v>
      </c>
      <c r="AM13" s="49">
        <v>5.03</v>
      </c>
      <c r="AN13" s="49">
        <v>0.77</v>
      </c>
      <c r="AO13" s="49">
        <v>83.4</v>
      </c>
      <c r="AP13" s="49">
        <v>42.44</v>
      </c>
      <c r="AQ13" s="49">
        <v>0.28382962683754243</v>
      </c>
      <c r="AR13" s="49">
        <v>0.50584244251790422</v>
      </c>
      <c r="AS13" s="49">
        <v>33.256941383869545</v>
      </c>
      <c r="AT13" s="49">
        <v>0.31810551558752997</v>
      </c>
      <c r="AU13" s="181"/>
      <c r="AV13" s="49">
        <v>1.714</v>
      </c>
      <c r="AW13" s="49">
        <v>0.71304000000000001</v>
      </c>
      <c r="AY13" s="49">
        <v>0.13300000000000001</v>
      </c>
      <c r="AZ13" s="49">
        <v>0.51247500000000001</v>
      </c>
      <c r="BB13" s="49">
        <v>0.51217000000000001</v>
      </c>
      <c r="BC13" s="49">
        <v>0.70440000000000003</v>
      </c>
      <c r="BD13" s="49">
        <v>-0.28000000000000003</v>
      </c>
      <c r="BE13" s="49">
        <v>1276.7788324758017</v>
      </c>
      <c r="BF13" s="49">
        <v>1251.2774407987106</v>
      </c>
      <c r="BG13" s="49">
        <v>-0.32384341637010672</v>
      </c>
      <c r="BH13" s="49" t="s">
        <v>775</v>
      </c>
    </row>
    <row r="14" spans="1:60" x14ac:dyDescent="0.3">
      <c r="A14" s="49" t="s">
        <v>778</v>
      </c>
      <c r="B14" s="49" t="s">
        <v>779</v>
      </c>
      <c r="C14" s="49">
        <v>360</v>
      </c>
      <c r="D14" s="49">
        <v>77.37</v>
      </c>
      <c r="E14" s="49">
        <v>0.52</v>
      </c>
      <c r="F14" s="49">
        <v>11.84</v>
      </c>
      <c r="G14" s="49">
        <v>2.6824659999999998</v>
      </c>
      <c r="H14" s="49">
        <v>0.04</v>
      </c>
      <c r="I14" s="49">
        <v>0.41</v>
      </c>
      <c r="J14" s="49">
        <v>0.39</v>
      </c>
      <c r="K14" s="49">
        <v>0.1</v>
      </c>
      <c r="L14" s="49">
        <v>3.44</v>
      </c>
      <c r="M14" s="49">
        <v>0.12</v>
      </c>
      <c r="N14" s="49">
        <v>2.6</v>
      </c>
      <c r="O14" s="49">
        <v>99.78</v>
      </c>
      <c r="P14" s="179">
        <v>34.4</v>
      </c>
      <c r="Q14" s="179">
        <v>2.5696456277688449</v>
      </c>
      <c r="R14" s="179">
        <v>3.0380146310365355</v>
      </c>
      <c r="S14" s="180">
        <v>26.264775693643223</v>
      </c>
      <c r="U14" s="49">
        <v>10.050000000000001</v>
      </c>
      <c r="V14" s="49">
        <v>23.52</v>
      </c>
      <c r="W14" s="49">
        <v>1362.7</v>
      </c>
      <c r="X14" s="49">
        <v>324.89999999999998</v>
      </c>
      <c r="Y14" s="49">
        <v>6.47</v>
      </c>
      <c r="Z14" s="49">
        <v>9.0500000000000007</v>
      </c>
      <c r="AA14" s="49">
        <v>33.159999999999997</v>
      </c>
      <c r="AB14" s="49">
        <v>77.06</v>
      </c>
      <c r="AC14" s="49">
        <v>9.5</v>
      </c>
      <c r="AD14" s="49">
        <v>35.450000000000003</v>
      </c>
      <c r="AE14" s="49">
        <v>6.01</v>
      </c>
      <c r="AF14" s="49">
        <v>1.32</v>
      </c>
      <c r="AG14" s="49">
        <v>5.18</v>
      </c>
      <c r="AH14" s="49">
        <v>0.84</v>
      </c>
      <c r="AI14" s="49">
        <v>4.93</v>
      </c>
      <c r="AJ14" s="49">
        <v>0.97</v>
      </c>
      <c r="AK14" s="49">
        <v>2.82</v>
      </c>
      <c r="AL14" s="49">
        <v>0.47</v>
      </c>
      <c r="AM14" s="49">
        <v>3.03</v>
      </c>
      <c r="AN14" s="49">
        <v>0.46</v>
      </c>
      <c r="AO14" s="49">
        <v>74.099999999999994</v>
      </c>
      <c r="AP14" s="49">
        <v>26.94</v>
      </c>
      <c r="AQ14" s="49">
        <v>0.18251057827926656</v>
      </c>
      <c r="AR14" s="49">
        <v>0.28349788434414669</v>
      </c>
      <c r="AS14" s="49">
        <v>41.094692400482515</v>
      </c>
      <c r="AT14" s="49">
        <v>0.47840755735492585</v>
      </c>
      <c r="AU14" s="181"/>
      <c r="AV14" s="49">
        <v>3.7050000000000001</v>
      </c>
      <c r="AW14" s="49">
        <v>0.72376399999999996</v>
      </c>
      <c r="AY14" s="49">
        <v>0.10199999999999999</v>
      </c>
      <c r="AZ14" s="49">
        <v>0.51254500000000003</v>
      </c>
      <c r="BB14" s="49">
        <v>0.51229999999999998</v>
      </c>
      <c r="BC14" s="49">
        <v>0.70440999999999998</v>
      </c>
      <c r="BD14" s="49">
        <v>2.6</v>
      </c>
      <c r="BE14" s="49">
        <v>827.42220432125725</v>
      </c>
      <c r="BF14" s="49">
        <v>1026.8158140403746</v>
      </c>
      <c r="BG14" s="49">
        <v>-0.48144382308083378</v>
      </c>
      <c r="BH14" s="49" t="s">
        <v>775</v>
      </c>
    </row>
    <row r="15" spans="1:60" x14ac:dyDescent="0.3">
      <c r="A15" s="49" t="s">
        <v>780</v>
      </c>
      <c r="B15" s="49" t="s">
        <v>777</v>
      </c>
      <c r="C15" s="49">
        <v>360</v>
      </c>
      <c r="D15" s="49">
        <v>70.459999999999994</v>
      </c>
      <c r="E15" s="49">
        <v>0.61</v>
      </c>
      <c r="F15" s="49">
        <v>14.89</v>
      </c>
      <c r="G15" s="49">
        <v>2.8754119999999999</v>
      </c>
      <c r="H15" s="49">
        <v>0.11</v>
      </c>
      <c r="I15" s="49">
        <v>0.81</v>
      </c>
      <c r="J15" s="49">
        <v>0.64</v>
      </c>
      <c r="K15" s="49">
        <v>3.95</v>
      </c>
      <c r="L15" s="49">
        <v>3.7</v>
      </c>
      <c r="M15" s="49">
        <v>0.14000000000000001</v>
      </c>
      <c r="N15" s="49">
        <v>1.31</v>
      </c>
      <c r="O15" s="49">
        <v>99.79</v>
      </c>
      <c r="P15" s="179">
        <v>0.93670886075949367</v>
      </c>
      <c r="Q15" s="179">
        <v>1.2749384686460636</v>
      </c>
      <c r="R15" s="179">
        <v>1.4163038546532316</v>
      </c>
      <c r="S15" s="180">
        <v>39.631713337588558</v>
      </c>
      <c r="U15" s="49">
        <v>14.17</v>
      </c>
      <c r="V15" s="49">
        <v>14.11</v>
      </c>
      <c r="W15" s="49">
        <v>888.6</v>
      </c>
      <c r="X15" s="49">
        <v>323.7</v>
      </c>
      <c r="Y15" s="49">
        <v>7.35</v>
      </c>
      <c r="Z15" s="49">
        <v>11.08</v>
      </c>
      <c r="AA15" s="49">
        <v>30.11</v>
      </c>
      <c r="AB15" s="49">
        <v>63.33</v>
      </c>
      <c r="AC15" s="49">
        <v>7.79</v>
      </c>
      <c r="AD15" s="49">
        <v>30.3</v>
      </c>
      <c r="AE15" s="49">
        <v>6.28</v>
      </c>
      <c r="AF15" s="49">
        <v>1.4</v>
      </c>
      <c r="AG15" s="49">
        <v>5.85</v>
      </c>
      <c r="AH15" s="49">
        <v>1</v>
      </c>
      <c r="AI15" s="49">
        <v>6.26</v>
      </c>
      <c r="AJ15" s="49">
        <v>1.28</v>
      </c>
      <c r="AK15" s="49">
        <v>3.74</v>
      </c>
      <c r="AL15" s="49">
        <v>0.63</v>
      </c>
      <c r="AM15" s="49">
        <v>4.16</v>
      </c>
      <c r="AN15" s="49">
        <v>0.62</v>
      </c>
      <c r="AO15" s="49">
        <v>177.1</v>
      </c>
      <c r="AP15" s="49">
        <v>36.82</v>
      </c>
      <c r="AQ15" s="49">
        <v>0.24257425742574257</v>
      </c>
      <c r="AR15" s="49">
        <v>0.46765676567656767</v>
      </c>
      <c r="AS15" s="49">
        <v>29.511790102955828</v>
      </c>
      <c r="AT15" s="49">
        <v>0.17108977978543197</v>
      </c>
      <c r="AU15" s="181"/>
      <c r="AV15" s="49">
        <v>1.661</v>
      </c>
      <c r="AW15" s="49">
        <v>0.71245899999999995</v>
      </c>
      <c r="AY15" s="49">
        <v>0.125</v>
      </c>
      <c r="AZ15" s="49">
        <v>0.51260600000000001</v>
      </c>
      <c r="BB15" s="49">
        <v>0.51232</v>
      </c>
      <c r="BC15" s="49">
        <v>0.70408999999999999</v>
      </c>
      <c r="BD15" s="49">
        <v>2.6</v>
      </c>
      <c r="BE15" s="49">
        <v>937.01491960225428</v>
      </c>
      <c r="BF15" s="49">
        <v>1019.8621836736229</v>
      </c>
      <c r="BG15" s="49">
        <v>-0.36451448906964923</v>
      </c>
      <c r="BH15" s="49" t="s">
        <v>775</v>
      </c>
    </row>
    <row r="16" spans="1:60" x14ac:dyDescent="0.3">
      <c r="A16" s="49" t="s">
        <v>781</v>
      </c>
      <c r="B16" s="49" t="s">
        <v>782</v>
      </c>
      <c r="C16" s="49">
        <v>360</v>
      </c>
      <c r="D16" s="49">
        <v>65.540000000000006</v>
      </c>
      <c r="E16" s="49">
        <v>0.55000000000000004</v>
      </c>
      <c r="F16" s="49">
        <v>15.79</v>
      </c>
      <c r="G16" s="49">
        <v>3.9244100000000004</v>
      </c>
      <c r="H16" s="49">
        <v>0.12</v>
      </c>
      <c r="I16" s="49">
        <v>1.92</v>
      </c>
      <c r="J16" s="49">
        <v>2.64</v>
      </c>
      <c r="K16" s="49">
        <v>2.63</v>
      </c>
      <c r="L16" s="49">
        <v>3.62</v>
      </c>
      <c r="M16" s="49">
        <v>0.11</v>
      </c>
      <c r="N16" s="49">
        <v>2.58</v>
      </c>
      <c r="O16" s="49">
        <v>99.74</v>
      </c>
      <c r="P16" s="179">
        <v>1.376425855513308</v>
      </c>
      <c r="Q16" s="179">
        <v>1.208717704266473</v>
      </c>
      <c r="R16" s="179">
        <v>1.9128127356611979</v>
      </c>
      <c r="S16" s="180">
        <v>53.275101248766163</v>
      </c>
      <c r="U16" s="49">
        <v>12.05</v>
      </c>
      <c r="V16" s="49">
        <v>11.14</v>
      </c>
      <c r="W16" s="49">
        <v>614</v>
      </c>
      <c r="X16" s="49">
        <v>173.6</v>
      </c>
      <c r="Y16" s="49">
        <v>4.6500000000000004</v>
      </c>
      <c r="Z16" s="49">
        <v>13.04</v>
      </c>
      <c r="AA16" s="49">
        <v>19.71</v>
      </c>
      <c r="AB16" s="49">
        <v>46.2</v>
      </c>
      <c r="AC16" s="49">
        <v>5.85</v>
      </c>
      <c r="AD16" s="49">
        <v>22.64</v>
      </c>
      <c r="AE16" s="49">
        <v>4.5599999999999996</v>
      </c>
      <c r="AF16" s="49">
        <v>1.26</v>
      </c>
      <c r="AG16" s="49">
        <v>4.0999999999999996</v>
      </c>
      <c r="AH16" s="49">
        <v>0.71</v>
      </c>
      <c r="AI16" s="49">
        <v>4.3099999999999996</v>
      </c>
      <c r="AJ16" s="49">
        <v>0.85</v>
      </c>
      <c r="AK16" s="49">
        <v>2.5</v>
      </c>
      <c r="AL16" s="49">
        <v>0.41</v>
      </c>
      <c r="AM16" s="49">
        <v>2.83</v>
      </c>
      <c r="AN16" s="49">
        <v>0.39</v>
      </c>
      <c r="AO16" s="49">
        <v>284.10000000000002</v>
      </c>
      <c r="AP16" s="49">
        <v>23.41</v>
      </c>
      <c r="AQ16" s="49">
        <v>0.20538869257950532</v>
      </c>
      <c r="AR16" s="49">
        <v>0.53224381625441697</v>
      </c>
      <c r="AS16" s="49">
        <v>31.151699644850328</v>
      </c>
      <c r="AT16" s="49">
        <v>7.9690249912002811E-2</v>
      </c>
      <c r="AU16" s="181"/>
      <c r="AV16" s="49">
        <v>1.3859999999999999</v>
      </c>
      <c r="AW16" s="49">
        <v>0.71165999999999996</v>
      </c>
      <c r="AY16" s="49">
        <v>0.122</v>
      </c>
      <c r="AZ16" s="49">
        <v>0.51251599999999997</v>
      </c>
      <c r="BB16" s="49">
        <v>0.51222999999999996</v>
      </c>
      <c r="BC16" s="49">
        <v>0.70467999999999997</v>
      </c>
      <c r="BD16" s="49">
        <v>1.01</v>
      </c>
      <c r="BE16" s="49">
        <v>1055.8206128081474</v>
      </c>
      <c r="BF16" s="49">
        <v>1146.844794993458</v>
      </c>
      <c r="BG16" s="49">
        <v>-0.37976614133197772</v>
      </c>
      <c r="BH16" s="49" t="s">
        <v>775</v>
      </c>
    </row>
    <row r="17" spans="1:60" x14ac:dyDescent="0.3">
      <c r="A17" s="49" t="s">
        <v>783</v>
      </c>
      <c r="B17" s="49" t="s">
        <v>777</v>
      </c>
      <c r="C17" s="49">
        <v>360</v>
      </c>
      <c r="D17" s="49">
        <v>70.069999999999993</v>
      </c>
      <c r="E17" s="49">
        <v>0.49</v>
      </c>
      <c r="F17" s="49">
        <v>14.26</v>
      </c>
      <c r="G17" s="49">
        <v>3.402466</v>
      </c>
      <c r="H17" s="49">
        <v>0.11</v>
      </c>
      <c r="I17" s="49">
        <v>1.41</v>
      </c>
      <c r="J17" s="49">
        <v>2.31</v>
      </c>
      <c r="K17" s="49">
        <v>2.61</v>
      </c>
      <c r="L17" s="49">
        <v>2.83</v>
      </c>
      <c r="M17" s="49">
        <v>0.08</v>
      </c>
      <c r="N17" s="49">
        <v>2.16</v>
      </c>
      <c r="O17" s="49">
        <v>99.99</v>
      </c>
      <c r="P17" s="179">
        <v>1.0842911877394636</v>
      </c>
      <c r="Q17" s="179">
        <v>1.2322611820871905</v>
      </c>
      <c r="R17" s="179">
        <v>1.9362577350331769</v>
      </c>
      <c r="S17" s="180">
        <v>49.129387227507394</v>
      </c>
      <c r="U17" s="49">
        <v>10.85</v>
      </c>
      <c r="V17" s="49">
        <v>9.18</v>
      </c>
      <c r="W17" s="49">
        <v>566.6</v>
      </c>
      <c r="X17" s="49">
        <v>166.7</v>
      </c>
      <c r="Y17" s="49">
        <v>4.3099999999999996</v>
      </c>
      <c r="Z17" s="49">
        <v>14.62</v>
      </c>
      <c r="AA17" s="49">
        <v>18.489999999999998</v>
      </c>
      <c r="AB17" s="49">
        <v>39.53</v>
      </c>
      <c r="AC17" s="49">
        <v>4.82</v>
      </c>
      <c r="AD17" s="49">
        <v>18.09</v>
      </c>
      <c r="AE17" s="49">
        <v>3.68</v>
      </c>
      <c r="AF17" s="49">
        <v>0.96</v>
      </c>
      <c r="AG17" s="49">
        <v>3.37</v>
      </c>
      <c r="AH17" s="49">
        <v>0.57999999999999996</v>
      </c>
      <c r="AI17" s="49">
        <v>3.7</v>
      </c>
      <c r="AJ17" s="49">
        <v>0.75</v>
      </c>
      <c r="AK17" s="49">
        <v>2.21</v>
      </c>
      <c r="AL17" s="49">
        <v>0.37</v>
      </c>
      <c r="AM17" s="49">
        <v>2.5299999999999998</v>
      </c>
      <c r="AN17" s="49">
        <v>0.37</v>
      </c>
      <c r="AO17" s="49">
        <v>288.3</v>
      </c>
      <c r="AP17" s="49">
        <v>20.32</v>
      </c>
      <c r="AQ17" s="49">
        <v>0.23825317855168598</v>
      </c>
      <c r="AR17" s="49">
        <v>0.59977888336097285</v>
      </c>
      <c r="AS17" s="49">
        <v>30.643591130340727</v>
      </c>
      <c r="AT17" s="49">
        <v>6.2747138397502594E-2</v>
      </c>
      <c r="AU17" s="181"/>
      <c r="AV17" s="49">
        <v>1.1020000000000001</v>
      </c>
      <c r="AW17" s="49">
        <v>0.71068399999999998</v>
      </c>
      <c r="AY17" s="49">
        <v>0.123</v>
      </c>
      <c r="AZ17" s="49">
        <v>0.51249699999999998</v>
      </c>
      <c r="BB17" s="49">
        <v>0.51221000000000005</v>
      </c>
      <c r="BC17" s="49">
        <v>0.70513000000000003</v>
      </c>
      <c r="BD17" s="49">
        <v>0.59</v>
      </c>
      <c r="BE17" s="49">
        <v>1099.3215073865524</v>
      </c>
      <c r="BF17" s="49">
        <v>1179.7981759904615</v>
      </c>
      <c r="BG17" s="49">
        <v>-0.37468225724453486</v>
      </c>
      <c r="BH17" s="49" t="s">
        <v>775</v>
      </c>
    </row>
    <row r="18" spans="1:60" x14ac:dyDescent="0.3">
      <c r="A18" s="49" t="s">
        <v>784</v>
      </c>
      <c r="B18" s="49" t="s">
        <v>785</v>
      </c>
      <c r="C18" s="49">
        <v>360</v>
      </c>
      <c r="D18" s="49">
        <v>61.3</v>
      </c>
      <c r="E18" s="49">
        <v>0.91</v>
      </c>
      <c r="F18" s="49">
        <v>13.55</v>
      </c>
      <c r="G18" s="49">
        <v>4.9219059999999999</v>
      </c>
      <c r="H18" s="49">
        <v>0.09</v>
      </c>
      <c r="I18" s="49">
        <v>3.2</v>
      </c>
      <c r="J18" s="49">
        <v>4.66</v>
      </c>
      <c r="K18" s="49">
        <v>1.82</v>
      </c>
      <c r="L18" s="49">
        <v>2.86</v>
      </c>
      <c r="M18" s="49">
        <v>0.24</v>
      </c>
      <c r="N18" s="49">
        <v>5.65</v>
      </c>
      <c r="O18" s="49">
        <v>99.9</v>
      </c>
      <c r="P18" s="179">
        <v>1.5714285714285714</v>
      </c>
      <c r="Q18" s="179">
        <v>0.92900770319767356</v>
      </c>
      <c r="R18" s="179">
        <v>2.2221865784201169</v>
      </c>
      <c r="S18" s="180">
        <v>60.241496516410329</v>
      </c>
      <c r="U18" s="49">
        <v>8.1999999999999993</v>
      </c>
      <c r="V18" s="49">
        <v>11.7</v>
      </c>
      <c r="W18" s="49">
        <v>470</v>
      </c>
      <c r="X18" s="49">
        <v>162.5</v>
      </c>
      <c r="Y18" s="49">
        <v>4.5999999999999996</v>
      </c>
      <c r="Z18" s="49">
        <v>7.3</v>
      </c>
      <c r="AA18" s="49">
        <v>20.100000000000001</v>
      </c>
      <c r="AB18" s="49">
        <v>49.3</v>
      </c>
      <c r="AC18" s="49">
        <v>5.3</v>
      </c>
      <c r="AD18" s="49">
        <v>20.9</v>
      </c>
      <c r="AE18" s="49">
        <v>4.5999999999999996</v>
      </c>
      <c r="AF18" s="49">
        <v>1.3</v>
      </c>
      <c r="AG18" s="49">
        <v>4.83</v>
      </c>
      <c r="AH18" s="49">
        <v>0.8</v>
      </c>
      <c r="AI18" s="49">
        <v>4.42</v>
      </c>
      <c r="AJ18" s="49">
        <v>0.88</v>
      </c>
      <c r="AK18" s="49">
        <v>2.6</v>
      </c>
      <c r="AL18" s="49">
        <v>0.4</v>
      </c>
      <c r="AM18" s="49">
        <v>2.5099999999999998</v>
      </c>
      <c r="AN18" s="49">
        <v>0.38</v>
      </c>
      <c r="AO18" s="49">
        <v>114.5</v>
      </c>
      <c r="AP18" s="49">
        <v>26</v>
      </c>
      <c r="AQ18" s="49">
        <v>0.22009569377990432</v>
      </c>
      <c r="AR18" s="49">
        <v>0.3923444976076555</v>
      </c>
      <c r="AS18" s="49">
        <v>23.383084577114428</v>
      </c>
      <c r="AT18" s="49">
        <v>0.18253275109170305</v>
      </c>
      <c r="AU18" s="181"/>
      <c r="AV18" s="49">
        <v>6.4059999999999997</v>
      </c>
      <c r="AW18" s="49">
        <v>0.73870800000000003</v>
      </c>
      <c r="AY18" s="49">
        <v>9.6000000000000002E-2</v>
      </c>
      <c r="AZ18" s="49">
        <v>0.51242799999999999</v>
      </c>
      <c r="BB18" s="49">
        <v>0.51219999999999999</v>
      </c>
      <c r="BC18" s="49">
        <v>0.70523999999999998</v>
      </c>
      <c r="BD18" s="49">
        <v>0.64</v>
      </c>
      <c r="BE18" s="49">
        <v>936.67878901253391</v>
      </c>
      <c r="BF18" s="49">
        <v>1183.9464813599395</v>
      </c>
      <c r="BG18" s="49">
        <v>-0.51194712760549055</v>
      </c>
      <c r="BH18" s="49" t="s">
        <v>775</v>
      </c>
    </row>
    <row r="19" spans="1:60" x14ac:dyDescent="0.3">
      <c r="A19" s="49" t="s">
        <v>786</v>
      </c>
      <c r="B19" s="49" t="s">
        <v>787</v>
      </c>
      <c r="C19" s="49">
        <v>360</v>
      </c>
      <c r="D19" s="49">
        <v>68.099999999999994</v>
      </c>
      <c r="E19" s="49">
        <v>0.76</v>
      </c>
      <c r="F19" s="49">
        <v>12.7</v>
      </c>
      <c r="G19" s="49">
        <v>4.1660740000000001</v>
      </c>
      <c r="H19" s="49">
        <v>0.08</v>
      </c>
      <c r="I19" s="49">
        <v>1.62</v>
      </c>
      <c r="J19" s="49">
        <v>4.8</v>
      </c>
      <c r="K19" s="49">
        <v>2.66</v>
      </c>
      <c r="L19" s="49">
        <v>1.43</v>
      </c>
      <c r="M19" s="49">
        <v>0.16</v>
      </c>
      <c r="N19" s="49">
        <v>2.4900000000000002</v>
      </c>
      <c r="O19" s="49">
        <v>99.57</v>
      </c>
      <c r="P19" s="179">
        <v>0.53759398496240596</v>
      </c>
      <c r="Q19" s="179">
        <v>0.86567172159181849</v>
      </c>
      <c r="R19" s="179">
        <v>2.1424361891198758</v>
      </c>
      <c r="S19" s="180">
        <v>47.540356228150337</v>
      </c>
      <c r="U19" s="49">
        <v>12.4</v>
      </c>
      <c r="V19" s="49">
        <v>16.2</v>
      </c>
      <c r="W19" s="49">
        <v>270</v>
      </c>
      <c r="X19" s="49">
        <v>191.5</v>
      </c>
      <c r="Y19" s="49">
        <v>5.5</v>
      </c>
      <c r="Z19" s="49">
        <v>17.100000000000001</v>
      </c>
      <c r="AA19" s="49">
        <v>31.1</v>
      </c>
      <c r="AB19" s="49">
        <v>68.099999999999994</v>
      </c>
      <c r="AC19" s="49">
        <v>7.64</v>
      </c>
      <c r="AD19" s="49">
        <v>29.5</v>
      </c>
      <c r="AE19" s="49">
        <v>5.93</v>
      </c>
      <c r="AF19" s="49">
        <v>1.34</v>
      </c>
      <c r="AG19" s="49">
        <v>5.8</v>
      </c>
      <c r="AH19" s="49">
        <v>0.85</v>
      </c>
      <c r="AI19" s="49">
        <v>4.97</v>
      </c>
      <c r="AJ19" s="49">
        <v>1</v>
      </c>
      <c r="AK19" s="49">
        <v>2.93</v>
      </c>
      <c r="AL19" s="49">
        <v>0.42</v>
      </c>
      <c r="AM19" s="49">
        <v>2.75</v>
      </c>
      <c r="AN19" s="49">
        <v>0.4</v>
      </c>
      <c r="AO19" s="49">
        <v>241</v>
      </c>
      <c r="AP19" s="49">
        <v>30.4</v>
      </c>
      <c r="AQ19" s="49">
        <v>0.1864406779661017</v>
      </c>
      <c r="AR19" s="49">
        <v>0.42033898305084749</v>
      </c>
      <c r="AS19" s="49">
        <v>8.6816720257234721</v>
      </c>
      <c r="AT19" s="49">
        <v>0.12240663900414937</v>
      </c>
      <c r="AU19" s="181"/>
      <c r="AV19" s="49">
        <v>0.86899999999999999</v>
      </c>
      <c r="AW19" s="49">
        <v>0.71176399999999995</v>
      </c>
      <c r="AY19" s="49">
        <v>0.13100000000000001</v>
      </c>
      <c r="AZ19" s="49">
        <v>0.51241499999999995</v>
      </c>
      <c r="BB19" s="49">
        <v>0.51209000000000005</v>
      </c>
      <c r="BC19" s="49">
        <v>0.70711999999999997</v>
      </c>
      <c r="BD19" s="49">
        <v>1.22</v>
      </c>
      <c r="BE19" s="49">
        <v>1356.2139304800403</v>
      </c>
      <c r="BF19" s="49">
        <v>1335.8162239922228</v>
      </c>
      <c r="BG19" s="49">
        <v>-0.33401118454499235</v>
      </c>
      <c r="BH19" s="49" t="s">
        <v>775</v>
      </c>
    </row>
    <row r="20" spans="1:60" x14ac:dyDescent="0.3">
      <c r="A20" s="49" t="s">
        <v>788</v>
      </c>
      <c r="B20" s="49" t="s">
        <v>782</v>
      </c>
      <c r="C20" s="49">
        <v>360</v>
      </c>
      <c r="D20" s="49">
        <v>61</v>
      </c>
      <c r="E20" s="49">
        <v>1</v>
      </c>
      <c r="F20" s="49">
        <v>13.6</v>
      </c>
      <c r="G20" s="49">
        <v>5.0478780000000008</v>
      </c>
      <c r="H20" s="49">
        <v>0.1</v>
      </c>
      <c r="I20" s="49">
        <v>2.99</v>
      </c>
      <c r="J20" s="49">
        <v>4.41</v>
      </c>
      <c r="K20" s="49">
        <v>2.0099999999999998</v>
      </c>
      <c r="L20" s="49">
        <v>2.71</v>
      </c>
      <c r="M20" s="49">
        <v>0.24</v>
      </c>
      <c r="N20" s="49">
        <v>5.54</v>
      </c>
      <c r="O20" s="49">
        <v>99.25</v>
      </c>
      <c r="P20" s="179">
        <v>1.3482587064676619</v>
      </c>
      <c r="Q20" s="179">
        <v>0.95238678865649806</v>
      </c>
      <c r="R20" s="179">
        <v>2.1769012401015986</v>
      </c>
      <c r="S20" s="180">
        <v>57.990615402099351</v>
      </c>
      <c r="U20" s="49">
        <v>8</v>
      </c>
      <c r="V20" s="49">
        <v>12</v>
      </c>
      <c r="W20" s="49">
        <v>340</v>
      </c>
      <c r="X20" s="49">
        <v>160.5</v>
      </c>
      <c r="Y20" s="49">
        <v>4.5</v>
      </c>
      <c r="Z20" s="49">
        <v>19.100000000000001</v>
      </c>
      <c r="AA20" s="49">
        <v>21.9</v>
      </c>
      <c r="AB20" s="49">
        <v>50.4</v>
      </c>
      <c r="AC20" s="49">
        <v>5.46</v>
      </c>
      <c r="AD20" s="49">
        <v>21.6</v>
      </c>
      <c r="AE20" s="49">
        <v>4.55</v>
      </c>
      <c r="AF20" s="49">
        <v>1.2</v>
      </c>
      <c r="AG20" s="49">
        <v>4.72</v>
      </c>
      <c r="AH20" s="49">
        <v>0.71</v>
      </c>
      <c r="AI20" s="49">
        <v>4.2</v>
      </c>
      <c r="AJ20" s="49">
        <v>0.84</v>
      </c>
      <c r="AK20" s="49">
        <v>2.5</v>
      </c>
      <c r="AL20" s="49">
        <v>0.36</v>
      </c>
      <c r="AM20" s="49">
        <v>2.41</v>
      </c>
      <c r="AN20" s="49">
        <v>0.36</v>
      </c>
      <c r="AO20" s="49">
        <v>105.5</v>
      </c>
      <c r="AP20" s="49">
        <v>24.7</v>
      </c>
      <c r="AQ20" s="49">
        <v>0.20833333333333331</v>
      </c>
      <c r="AR20" s="49">
        <v>0.37037037037037035</v>
      </c>
      <c r="AS20" s="49">
        <v>15.525114155251142</v>
      </c>
      <c r="AT20" s="49">
        <v>0.204739336492891</v>
      </c>
      <c r="AU20" s="181"/>
      <c r="AV20" s="49">
        <v>2.2549999999999999</v>
      </c>
      <c r="AW20" s="49">
        <v>0.71773699999999996</v>
      </c>
      <c r="AY20" s="49">
        <v>0.113</v>
      </c>
      <c r="AZ20" s="49">
        <v>0.51240300000000005</v>
      </c>
      <c r="BB20" s="49">
        <v>0.51212000000000002</v>
      </c>
      <c r="BC20" s="49">
        <v>0.70569999999999999</v>
      </c>
      <c r="BD20" s="49">
        <v>-0.6</v>
      </c>
      <c r="BE20" s="49">
        <v>1132.316272006396</v>
      </c>
      <c r="BF20" s="49">
        <v>1286.4094904096457</v>
      </c>
      <c r="BG20" s="49">
        <v>-0.42552109811896288</v>
      </c>
      <c r="BH20" s="49" t="s">
        <v>775</v>
      </c>
    </row>
    <row r="21" spans="1:60" x14ac:dyDescent="0.3">
      <c r="A21" s="49" t="s">
        <v>789</v>
      </c>
      <c r="B21" s="49" t="s">
        <v>782</v>
      </c>
      <c r="C21" s="49">
        <v>360</v>
      </c>
      <c r="D21" s="49">
        <v>61.5</v>
      </c>
      <c r="E21" s="49">
        <v>0.57999999999999996</v>
      </c>
      <c r="F21" s="49">
        <v>18.75</v>
      </c>
      <c r="G21" s="49">
        <v>3.0503220000000004</v>
      </c>
      <c r="H21" s="49">
        <v>0.08</v>
      </c>
      <c r="I21" s="49">
        <v>4.8099999999999996</v>
      </c>
      <c r="J21" s="49">
        <v>0.57999999999999996</v>
      </c>
      <c r="K21" s="49">
        <v>1.8</v>
      </c>
      <c r="L21" s="49">
        <v>3.11</v>
      </c>
      <c r="M21" s="49">
        <v>0.1</v>
      </c>
      <c r="N21" s="49">
        <v>5.27</v>
      </c>
      <c r="O21" s="49">
        <v>100.1</v>
      </c>
      <c r="P21" s="179">
        <v>1.7277777777777776</v>
      </c>
      <c r="Q21" s="179">
        <v>2.5363888110213022</v>
      </c>
      <c r="R21" s="179">
        <v>2.9592937666752244</v>
      </c>
      <c r="S21" s="180">
        <v>78.609281299173972</v>
      </c>
      <c r="U21" s="49">
        <v>9.6</v>
      </c>
      <c r="V21" s="49">
        <v>16.3</v>
      </c>
      <c r="W21" s="49">
        <v>440</v>
      </c>
      <c r="X21" s="49">
        <v>293</v>
      </c>
      <c r="Y21" s="49">
        <v>9</v>
      </c>
      <c r="Z21" s="49">
        <v>17.399999999999999</v>
      </c>
      <c r="AA21" s="49">
        <v>19.100000000000001</v>
      </c>
      <c r="AB21" s="49">
        <v>50.4</v>
      </c>
      <c r="AC21" s="49">
        <v>6</v>
      </c>
      <c r="AD21" s="49">
        <v>24.3</v>
      </c>
      <c r="AE21" s="49">
        <v>5.18</v>
      </c>
      <c r="AF21" s="49">
        <v>1.25</v>
      </c>
      <c r="AG21" s="49">
        <v>5.42</v>
      </c>
      <c r="AH21" s="49">
        <v>0.83</v>
      </c>
      <c r="AI21" s="49">
        <v>5.0999999999999996</v>
      </c>
      <c r="AJ21" s="49">
        <v>1.05</v>
      </c>
      <c r="AK21" s="49">
        <v>3.3</v>
      </c>
      <c r="AL21" s="49">
        <v>0.5</v>
      </c>
      <c r="AM21" s="49">
        <v>3.42</v>
      </c>
      <c r="AN21" s="49">
        <v>0.53</v>
      </c>
      <c r="AO21" s="49">
        <v>38.200000000000003</v>
      </c>
      <c r="AP21" s="49">
        <v>26.9</v>
      </c>
      <c r="AQ21" s="49">
        <v>0.37037037037037035</v>
      </c>
      <c r="AR21" s="49">
        <v>0.39506172839506171</v>
      </c>
      <c r="AS21" s="49">
        <v>23.036649214659683</v>
      </c>
      <c r="AT21" s="49">
        <v>0.6361256544502617</v>
      </c>
      <c r="AU21" s="181"/>
      <c r="AV21" s="49">
        <v>2.9689999999999999</v>
      </c>
      <c r="AW21" s="49">
        <v>0.72137799999999996</v>
      </c>
      <c r="AY21" s="49">
        <v>0.126</v>
      </c>
      <c r="AZ21" s="49">
        <v>0.51244900000000004</v>
      </c>
      <c r="BB21" s="49">
        <v>0.51214000000000004</v>
      </c>
      <c r="BC21" s="49">
        <v>0.70552000000000004</v>
      </c>
      <c r="BD21" s="49">
        <v>-0.28999999999999998</v>
      </c>
      <c r="BE21" s="49">
        <v>1220.1081733003061</v>
      </c>
      <c r="BF21" s="49">
        <v>1264.8024810119277</v>
      </c>
      <c r="BG21" s="49">
        <v>-0.35943060498220647</v>
      </c>
      <c r="BH21" s="49" t="s">
        <v>775</v>
      </c>
    </row>
    <row r="22" spans="1:60" x14ac:dyDescent="0.3">
      <c r="A22" s="49" t="s">
        <v>790</v>
      </c>
      <c r="B22" s="49" t="s">
        <v>782</v>
      </c>
      <c r="C22" s="49">
        <v>360</v>
      </c>
      <c r="D22" s="49">
        <v>61.5</v>
      </c>
      <c r="E22" s="49">
        <v>0.56000000000000005</v>
      </c>
      <c r="F22" s="49">
        <v>18.05</v>
      </c>
      <c r="G22" s="49">
        <v>2.8793600000000001</v>
      </c>
      <c r="H22" s="49">
        <v>0.09</v>
      </c>
      <c r="I22" s="49">
        <v>4.79</v>
      </c>
      <c r="J22" s="49">
        <v>0.48</v>
      </c>
      <c r="K22" s="49">
        <v>2.09</v>
      </c>
      <c r="L22" s="49">
        <v>3.17</v>
      </c>
      <c r="M22" s="49">
        <v>0.08</v>
      </c>
      <c r="N22" s="49">
        <v>5.2</v>
      </c>
      <c r="O22" s="49">
        <v>99.34</v>
      </c>
      <c r="P22" s="179">
        <v>1.5167464114832536</v>
      </c>
      <c r="Q22" s="179">
        <v>2.3282931991894507</v>
      </c>
      <c r="R22" s="179">
        <v>2.6242428778127027</v>
      </c>
      <c r="S22" s="180">
        <v>79.49532150664146</v>
      </c>
      <c r="U22" s="49">
        <v>8.6999999999999993</v>
      </c>
      <c r="V22" s="49">
        <v>16.7</v>
      </c>
      <c r="W22" s="49">
        <v>460</v>
      </c>
      <c r="X22" s="49">
        <v>296</v>
      </c>
      <c r="Y22" s="49">
        <v>8.8000000000000007</v>
      </c>
      <c r="Z22" s="49">
        <v>22.3</v>
      </c>
      <c r="AA22" s="49">
        <v>15.4</v>
      </c>
      <c r="AB22" s="49">
        <v>39.799999999999997</v>
      </c>
      <c r="AC22" s="49">
        <v>4.51</v>
      </c>
      <c r="AD22" s="49">
        <v>18.899999999999999</v>
      </c>
      <c r="AE22" s="49">
        <v>4.63</v>
      </c>
      <c r="AF22" s="49">
        <v>1.2</v>
      </c>
      <c r="AG22" s="49">
        <v>5.5</v>
      </c>
      <c r="AH22" s="49">
        <v>0.92</v>
      </c>
      <c r="AI22" s="49">
        <v>5.72</v>
      </c>
      <c r="AJ22" s="49">
        <v>1.2</v>
      </c>
      <c r="AK22" s="49">
        <v>3.76</v>
      </c>
      <c r="AL22" s="49">
        <v>0.56000000000000005</v>
      </c>
      <c r="AM22" s="49">
        <v>3.76</v>
      </c>
      <c r="AN22" s="49">
        <v>0.6</v>
      </c>
      <c r="AO22" s="49">
        <v>35.700000000000003</v>
      </c>
      <c r="AP22" s="49">
        <v>32.4</v>
      </c>
      <c r="AQ22" s="49">
        <v>0.46560846560846569</v>
      </c>
      <c r="AR22" s="49">
        <v>0.46031746031746029</v>
      </c>
      <c r="AS22" s="49">
        <v>29.870129870129869</v>
      </c>
      <c r="AT22" s="49">
        <v>0.52941176470588225</v>
      </c>
      <c r="AU22" s="181"/>
      <c r="AV22" s="49">
        <v>0.19</v>
      </c>
      <c r="AW22" s="49">
        <v>0.70758100000000002</v>
      </c>
      <c r="AY22" s="49">
        <v>0.126</v>
      </c>
      <c r="AZ22" s="49">
        <v>0.51245099999999999</v>
      </c>
      <c r="BB22" s="49">
        <v>0.51214000000000004</v>
      </c>
      <c r="BC22" s="49">
        <v>0.70657000000000003</v>
      </c>
      <c r="BD22" s="49">
        <v>-0.24</v>
      </c>
      <c r="BE22" s="49">
        <v>1216.6409352327307</v>
      </c>
      <c r="BF22" s="49">
        <v>1261.7327009461303</v>
      </c>
      <c r="BG22" s="49">
        <v>-0.35943060498220647</v>
      </c>
      <c r="BH22" s="49" t="s">
        <v>775</v>
      </c>
    </row>
    <row r="23" spans="1:60" x14ac:dyDescent="0.3">
      <c r="A23" s="49" t="s">
        <v>791</v>
      </c>
      <c r="B23" s="49" t="s">
        <v>792</v>
      </c>
      <c r="C23" s="49">
        <v>360</v>
      </c>
      <c r="D23" s="49">
        <v>53.5</v>
      </c>
      <c r="E23" s="49">
        <v>0.78</v>
      </c>
      <c r="F23" s="49">
        <v>15.25</v>
      </c>
      <c r="G23" s="49">
        <v>5.8666960000000001</v>
      </c>
      <c r="H23" s="49">
        <v>0.1</v>
      </c>
      <c r="I23" s="49">
        <v>4.09</v>
      </c>
      <c r="J23" s="49">
        <v>5.71</v>
      </c>
      <c r="K23" s="49">
        <v>3.74</v>
      </c>
      <c r="L23" s="49">
        <v>1.36</v>
      </c>
      <c r="M23" s="49">
        <v>0.17</v>
      </c>
      <c r="N23" s="49">
        <v>7.05</v>
      </c>
      <c r="O23" s="49">
        <v>101.15</v>
      </c>
      <c r="P23" s="179">
        <v>0.36363636363636365</v>
      </c>
      <c r="Q23" s="179">
        <v>0.8458592117600261</v>
      </c>
      <c r="R23" s="179">
        <v>1.9990436295652516</v>
      </c>
      <c r="S23" s="180">
        <v>61.900711915248294</v>
      </c>
      <c r="U23" s="49">
        <v>5.5</v>
      </c>
      <c r="V23" s="49">
        <v>6.7</v>
      </c>
      <c r="W23" s="49">
        <v>70</v>
      </c>
      <c r="X23" s="49">
        <v>150.5</v>
      </c>
      <c r="Y23" s="49">
        <v>4.0999999999999996</v>
      </c>
      <c r="Z23" s="49">
        <v>25.8</v>
      </c>
      <c r="AA23" s="49">
        <v>18.3</v>
      </c>
      <c r="AB23" s="49">
        <v>41.4</v>
      </c>
      <c r="AC23" s="49">
        <v>4.63</v>
      </c>
      <c r="AD23" s="49">
        <v>18.399999999999999</v>
      </c>
      <c r="AE23" s="49">
        <v>3.99</v>
      </c>
      <c r="AF23" s="49">
        <v>1.1000000000000001</v>
      </c>
      <c r="AG23" s="49">
        <v>4.12</v>
      </c>
      <c r="AH23" s="49">
        <v>0.61</v>
      </c>
      <c r="AI23" s="49">
        <v>3.64</v>
      </c>
      <c r="AJ23" s="49">
        <v>0.73</v>
      </c>
      <c r="AK23" s="49">
        <v>2.21</v>
      </c>
      <c r="AL23" s="49">
        <v>0.31</v>
      </c>
      <c r="AM23" s="49">
        <v>2.1</v>
      </c>
      <c r="AN23" s="49">
        <v>0.32</v>
      </c>
      <c r="AO23" s="49">
        <v>230</v>
      </c>
      <c r="AP23" s="49">
        <v>21.8</v>
      </c>
      <c r="AQ23" s="49">
        <v>0.22282608695652173</v>
      </c>
      <c r="AR23" s="49">
        <v>0.29891304347826092</v>
      </c>
      <c r="AS23" s="49">
        <v>3.8251366120218577</v>
      </c>
      <c r="AT23" s="49">
        <v>7.9999999999999988E-2</v>
      </c>
      <c r="AU23" s="181"/>
      <c r="AV23" s="49">
        <v>4.26</v>
      </c>
      <c r="AW23" s="49">
        <v>0.72759600000000002</v>
      </c>
      <c r="AY23" s="49">
        <v>9.8000000000000004E-2</v>
      </c>
      <c r="AZ23" s="49">
        <v>0.51245499999999999</v>
      </c>
      <c r="BB23" s="49">
        <v>0.51222000000000001</v>
      </c>
      <c r="BC23" s="49">
        <v>0.70533999999999997</v>
      </c>
      <c r="BD23" s="49">
        <v>1.04</v>
      </c>
      <c r="BE23" s="49">
        <v>917.32175386555775</v>
      </c>
      <c r="BF23" s="49">
        <v>1150.0209696415036</v>
      </c>
      <c r="BG23" s="49">
        <v>-0.50177935943060503</v>
      </c>
      <c r="BH23" s="49" t="s">
        <v>775</v>
      </c>
    </row>
    <row r="24" spans="1:60" x14ac:dyDescent="0.3">
      <c r="A24" s="49" t="s">
        <v>793</v>
      </c>
      <c r="B24" s="49" t="s">
        <v>794</v>
      </c>
      <c r="C24" s="49">
        <v>360</v>
      </c>
      <c r="D24" s="49">
        <v>51.7</v>
      </c>
      <c r="E24" s="49">
        <v>1.22</v>
      </c>
      <c r="F24" s="49">
        <v>16.05</v>
      </c>
      <c r="G24" s="49">
        <v>9.2589419999999993</v>
      </c>
      <c r="H24" s="49">
        <v>0.15</v>
      </c>
      <c r="I24" s="49">
        <v>5.56</v>
      </c>
      <c r="J24" s="49">
        <v>4.82</v>
      </c>
      <c r="K24" s="49">
        <v>3.35</v>
      </c>
      <c r="L24" s="49">
        <v>2.72</v>
      </c>
      <c r="M24" s="49">
        <v>0.25</v>
      </c>
      <c r="N24" s="49">
        <v>3.4</v>
      </c>
      <c r="O24" s="49">
        <v>99.74</v>
      </c>
      <c r="P24" s="179">
        <v>0.81194029850746274</v>
      </c>
      <c r="Q24" s="179">
        <v>0.93086295806142472</v>
      </c>
      <c r="R24" s="179">
        <v>1.8965399784432944</v>
      </c>
      <c r="S24" s="180">
        <v>58.324068049107645</v>
      </c>
      <c r="U24" s="49">
        <v>4.5</v>
      </c>
      <c r="V24" s="49">
        <v>10.6</v>
      </c>
      <c r="W24" s="49">
        <v>750</v>
      </c>
      <c r="X24" s="49">
        <v>157</v>
      </c>
      <c r="Y24" s="49">
        <v>4.9000000000000004</v>
      </c>
      <c r="Z24" s="49">
        <v>11.1</v>
      </c>
      <c r="AA24" s="49">
        <v>12</v>
      </c>
      <c r="AB24" s="49">
        <v>32.4</v>
      </c>
      <c r="AC24" s="49">
        <v>4.1500000000000004</v>
      </c>
      <c r="AD24" s="49">
        <v>18.3</v>
      </c>
      <c r="AE24" s="49">
        <v>4.91</v>
      </c>
      <c r="AF24" s="49">
        <v>1.21</v>
      </c>
      <c r="AG24" s="49">
        <v>5.8</v>
      </c>
      <c r="AH24" s="49">
        <v>0.95</v>
      </c>
      <c r="AI24" s="49">
        <v>5.97</v>
      </c>
      <c r="AJ24" s="49">
        <v>1.23</v>
      </c>
      <c r="AK24" s="49">
        <v>3.82</v>
      </c>
      <c r="AL24" s="49">
        <v>0.56999999999999995</v>
      </c>
      <c r="AM24" s="49">
        <v>3.93</v>
      </c>
      <c r="AN24" s="49">
        <v>0.6</v>
      </c>
      <c r="AO24" s="49">
        <v>374</v>
      </c>
      <c r="AP24" s="49">
        <v>37.9</v>
      </c>
      <c r="AQ24" s="49">
        <v>0.26775956284153007</v>
      </c>
      <c r="AR24" s="49">
        <v>0.24590163934426229</v>
      </c>
      <c r="AS24" s="49">
        <v>62.5</v>
      </c>
      <c r="AT24" s="49">
        <v>4.8930481283422464E-2</v>
      </c>
      <c r="AU24" s="181"/>
      <c r="AV24" s="49">
        <v>3.3410000000000002</v>
      </c>
      <c r="AW24" s="49">
        <v>0.72222600000000003</v>
      </c>
      <c r="AY24" s="49">
        <v>0.114</v>
      </c>
      <c r="AZ24" s="49">
        <v>0.51247699999999996</v>
      </c>
      <c r="BB24" s="49">
        <v>0.51219999999999999</v>
      </c>
      <c r="BC24" s="49">
        <v>0.70477000000000001</v>
      </c>
      <c r="BD24" s="49">
        <v>0.76</v>
      </c>
      <c r="BE24" s="49">
        <v>1030.7411463630021</v>
      </c>
      <c r="BF24" s="49">
        <v>1176.5737447782017</v>
      </c>
      <c r="BG24" s="49">
        <v>-0.42043721403152012</v>
      </c>
      <c r="BH24" s="49" t="s">
        <v>775</v>
      </c>
    </row>
    <row r="25" spans="1:60" x14ac:dyDescent="0.3">
      <c r="A25" s="49" t="s">
        <v>595</v>
      </c>
      <c r="B25" s="49" t="s">
        <v>774</v>
      </c>
      <c r="C25" s="49">
        <v>360</v>
      </c>
      <c r="D25" s="49">
        <v>53.18</v>
      </c>
      <c r="E25" s="49">
        <v>0.87</v>
      </c>
      <c r="F25" s="49">
        <v>15.64</v>
      </c>
      <c r="G25" s="49">
        <v>8.4059139999999992</v>
      </c>
      <c r="H25" s="49">
        <v>0.21</v>
      </c>
      <c r="I25" s="49">
        <v>4.6100000000000003</v>
      </c>
      <c r="J25" s="49">
        <v>7.92</v>
      </c>
      <c r="K25" s="49">
        <v>3.19</v>
      </c>
      <c r="L25" s="49">
        <v>2.06</v>
      </c>
      <c r="M25" s="49">
        <v>0.25</v>
      </c>
      <c r="N25" s="49">
        <v>3.13</v>
      </c>
      <c r="O25" s="49">
        <v>100.01</v>
      </c>
      <c r="P25" s="179">
        <v>0.64576802507836994</v>
      </c>
      <c r="Q25" s="179">
        <v>0.71385869172416372</v>
      </c>
      <c r="R25" s="179">
        <v>2.0899636715156622</v>
      </c>
      <c r="S25" s="180">
        <v>49.433244496573828</v>
      </c>
      <c r="U25" s="49">
        <v>6.58</v>
      </c>
      <c r="V25" s="49">
        <v>8.09</v>
      </c>
      <c r="W25" s="49">
        <v>242.8</v>
      </c>
      <c r="X25" s="49">
        <v>151.30000000000001</v>
      </c>
      <c r="Y25" s="49">
        <v>4.49</v>
      </c>
      <c r="Z25" s="49">
        <v>21.8</v>
      </c>
      <c r="AA25" s="49">
        <v>21.86</v>
      </c>
      <c r="AB25" s="49">
        <v>45.5</v>
      </c>
      <c r="AC25" s="49">
        <v>5.72</v>
      </c>
      <c r="AD25" s="49">
        <v>22.33</v>
      </c>
      <c r="AE25" s="49">
        <v>5.19</v>
      </c>
      <c r="AF25" s="49">
        <v>1.23</v>
      </c>
      <c r="AG25" s="49">
        <v>4.99</v>
      </c>
      <c r="AH25" s="49">
        <v>0.8</v>
      </c>
      <c r="AI25" s="49">
        <v>4.7</v>
      </c>
      <c r="AJ25" s="49">
        <v>0.96</v>
      </c>
      <c r="AK25" s="49">
        <v>2.6</v>
      </c>
      <c r="AL25" s="49">
        <v>0.4</v>
      </c>
      <c r="AM25" s="49">
        <v>2.54</v>
      </c>
      <c r="AN25" s="49">
        <v>0.38</v>
      </c>
      <c r="AO25" s="49">
        <v>294.39999999999998</v>
      </c>
      <c r="AP25" s="49">
        <v>24.9</v>
      </c>
      <c r="AQ25" s="49">
        <v>0.20107478728168385</v>
      </c>
      <c r="AR25" s="49">
        <v>0.29467084639498436</v>
      </c>
      <c r="AS25" s="49">
        <v>11.10704483074108</v>
      </c>
      <c r="AT25" s="49">
        <v>7.58491847826087E-2</v>
      </c>
      <c r="AU25" s="181"/>
      <c r="AV25" s="49">
        <v>0.4244</v>
      </c>
      <c r="AW25" s="49">
        <v>0.70977599999999996</v>
      </c>
      <c r="AX25" s="49">
        <v>1.0000000000000001E-5</v>
      </c>
      <c r="AY25" s="49">
        <v>0.13550000000000001</v>
      </c>
      <c r="AZ25" s="49">
        <v>0.51232800000000001</v>
      </c>
      <c r="BA25" s="49">
        <v>1.2E-5</v>
      </c>
      <c r="BB25" s="49">
        <v>0.51200860295333683</v>
      </c>
      <c r="BC25" s="49">
        <v>0.7076009124128394</v>
      </c>
      <c r="BD25" s="49">
        <v>-3.2360263037389814</v>
      </c>
      <c r="BE25" s="49">
        <v>1602.9539794853379</v>
      </c>
      <c r="BF25" s="49">
        <v>1483.5290059038946</v>
      </c>
      <c r="BG25" s="49">
        <v>-0.31113370615149971</v>
      </c>
      <c r="BH25" s="49" t="s">
        <v>795</v>
      </c>
    </row>
    <row r="26" spans="1:60" x14ac:dyDescent="0.3">
      <c r="A26" s="49" t="s">
        <v>598</v>
      </c>
      <c r="B26" s="49" t="s">
        <v>796</v>
      </c>
      <c r="C26" s="49">
        <v>360</v>
      </c>
      <c r="D26" s="49">
        <v>65.06</v>
      </c>
      <c r="E26" s="49">
        <v>0.72</v>
      </c>
      <c r="F26" s="49">
        <v>15.3</v>
      </c>
      <c r="G26" s="49">
        <v>5.2458340000000003</v>
      </c>
      <c r="H26" s="49">
        <v>0.1</v>
      </c>
      <c r="I26" s="49">
        <v>1.48</v>
      </c>
      <c r="J26" s="49">
        <v>1.57</v>
      </c>
      <c r="K26" s="49">
        <v>5.15</v>
      </c>
      <c r="L26" s="49">
        <v>2.4900000000000002</v>
      </c>
      <c r="M26" s="49">
        <v>0.26</v>
      </c>
      <c r="N26" s="49">
        <v>1.75</v>
      </c>
      <c r="O26" s="49">
        <v>99.72</v>
      </c>
      <c r="P26" s="179">
        <v>0.48349514563106799</v>
      </c>
      <c r="Q26" s="179">
        <v>1.0901987402694229</v>
      </c>
      <c r="R26" s="179">
        <v>1.3691893246460343</v>
      </c>
      <c r="S26" s="180">
        <v>33.462157056670186</v>
      </c>
      <c r="U26" s="49">
        <v>10.29</v>
      </c>
      <c r="V26" s="49">
        <v>24.63</v>
      </c>
      <c r="W26" s="49">
        <v>809.3</v>
      </c>
      <c r="X26" s="49">
        <v>309.10000000000002</v>
      </c>
      <c r="Y26" s="49">
        <v>8.3000000000000007</v>
      </c>
      <c r="Z26" s="49">
        <v>35.6</v>
      </c>
      <c r="AA26" s="49">
        <v>45.94</v>
      </c>
      <c r="AB26" s="49">
        <v>88.58</v>
      </c>
      <c r="AC26" s="49">
        <v>10.5</v>
      </c>
      <c r="AD26" s="49">
        <v>38.03</v>
      </c>
      <c r="AE26" s="49">
        <v>7.88</v>
      </c>
      <c r="AF26" s="49">
        <v>1.74</v>
      </c>
      <c r="AG26" s="49">
        <v>6.61</v>
      </c>
      <c r="AH26" s="49">
        <v>1.03</v>
      </c>
      <c r="AI26" s="49">
        <v>5.96</v>
      </c>
      <c r="AJ26" s="49">
        <v>1.23</v>
      </c>
      <c r="AK26" s="49">
        <v>3.52</v>
      </c>
      <c r="AL26" s="49">
        <v>0.54</v>
      </c>
      <c r="AM26" s="49">
        <v>3.48</v>
      </c>
      <c r="AN26" s="49">
        <v>0.53</v>
      </c>
      <c r="AO26" s="49">
        <v>343.3</v>
      </c>
      <c r="AP26" s="49">
        <v>33.74</v>
      </c>
      <c r="AQ26" s="49">
        <v>0.21824875098606364</v>
      </c>
      <c r="AR26" s="49">
        <v>0.27057586116224031</v>
      </c>
      <c r="AS26" s="49">
        <v>17.616456247279061</v>
      </c>
      <c r="AT26" s="49">
        <v>0.11077774541217594</v>
      </c>
      <c r="AU26" s="181"/>
      <c r="AV26" s="49">
        <v>0.65910000000000002</v>
      </c>
      <c r="AW26" s="49">
        <v>0.71315200000000001</v>
      </c>
      <c r="AX26" s="49">
        <v>1.2E-5</v>
      </c>
      <c r="AY26" s="49">
        <v>0.11899999999999999</v>
      </c>
      <c r="AZ26" s="49">
        <v>0.512212</v>
      </c>
      <c r="BA26" s="49">
        <v>1.4E-5</v>
      </c>
      <c r="BB26" s="49">
        <v>0.51193149632064261</v>
      </c>
      <c r="BC26" s="49">
        <v>0.70977405412653749</v>
      </c>
      <c r="BD26" s="49">
        <v>-4.7415025855912507</v>
      </c>
      <c r="BE26" s="49">
        <v>1510.2427364235057</v>
      </c>
      <c r="BF26" s="49">
        <v>1601.6631991736815</v>
      </c>
      <c r="BG26" s="49">
        <v>-0.39501779359430611</v>
      </c>
      <c r="BH26" s="49" t="s">
        <v>795</v>
      </c>
    </row>
    <row r="27" spans="1:60" x14ac:dyDescent="0.3">
      <c r="A27" s="49" t="s">
        <v>600</v>
      </c>
      <c r="B27" s="49" t="s">
        <v>797</v>
      </c>
      <c r="C27" s="49">
        <v>360</v>
      </c>
      <c r="D27" s="49">
        <v>61.35</v>
      </c>
      <c r="E27" s="49">
        <v>0.6</v>
      </c>
      <c r="F27" s="49">
        <v>15.62</v>
      </c>
      <c r="G27" s="49">
        <v>6.848198</v>
      </c>
      <c r="H27" s="49">
        <v>0.16</v>
      </c>
      <c r="I27" s="49">
        <v>2.19</v>
      </c>
      <c r="J27" s="49">
        <v>2.0099999999999998</v>
      </c>
      <c r="K27" s="49">
        <v>4.18</v>
      </c>
      <c r="L27" s="49">
        <v>4.12</v>
      </c>
      <c r="M27" s="49">
        <v>0.26</v>
      </c>
      <c r="N27" s="49">
        <v>1.79</v>
      </c>
      <c r="O27" s="49">
        <v>99.53</v>
      </c>
      <c r="P27" s="179">
        <v>0.98564593301435421</v>
      </c>
      <c r="Q27" s="179">
        <v>1.0407446936857674</v>
      </c>
      <c r="R27" s="179">
        <v>1.3765252661617429</v>
      </c>
      <c r="S27" s="180">
        <v>36.307382852570662</v>
      </c>
      <c r="U27" s="49">
        <v>9.9</v>
      </c>
      <c r="V27" s="49">
        <v>23.58</v>
      </c>
      <c r="W27" s="49">
        <v>777.4</v>
      </c>
      <c r="X27" s="49">
        <v>305</v>
      </c>
      <c r="Y27" s="49">
        <v>8.23</v>
      </c>
      <c r="Z27" s="49">
        <v>40</v>
      </c>
      <c r="AA27" s="49">
        <v>30.92</v>
      </c>
      <c r="AB27" s="49">
        <v>70.400000000000006</v>
      </c>
      <c r="AC27" s="49">
        <v>8.26</v>
      </c>
      <c r="AD27" s="49">
        <v>31.91</v>
      </c>
      <c r="AE27" s="49">
        <v>6.97</v>
      </c>
      <c r="AF27" s="49">
        <v>1.55</v>
      </c>
      <c r="AG27" s="49">
        <v>6.39</v>
      </c>
      <c r="AH27" s="49">
        <v>1.01</v>
      </c>
      <c r="AI27" s="49">
        <v>6.27</v>
      </c>
      <c r="AJ27" s="49">
        <v>1.23</v>
      </c>
      <c r="AK27" s="49">
        <v>3.49</v>
      </c>
      <c r="AL27" s="49">
        <v>0.53</v>
      </c>
      <c r="AM27" s="49">
        <v>3.46</v>
      </c>
      <c r="AN27" s="49">
        <v>0.53</v>
      </c>
      <c r="AO27" s="49">
        <v>312.60000000000002</v>
      </c>
      <c r="AP27" s="49">
        <v>33.729999999999997</v>
      </c>
      <c r="AQ27" s="49">
        <v>0.25791287997492951</v>
      </c>
      <c r="AR27" s="49">
        <v>0.31024757129426511</v>
      </c>
      <c r="AS27" s="49">
        <v>25.142302716688224</v>
      </c>
      <c r="AT27" s="49">
        <v>0.10207933461292386</v>
      </c>
      <c r="AU27" s="181"/>
      <c r="AV27" s="49">
        <v>1.3979999999999999</v>
      </c>
      <c r="AW27" s="49">
        <v>0.71576700000000004</v>
      </c>
      <c r="AX27" s="49">
        <v>1.2E-5</v>
      </c>
      <c r="AY27" s="49">
        <v>0.1298</v>
      </c>
      <c r="AZ27" s="49">
        <v>0.51221499999999998</v>
      </c>
      <c r="BA27" s="49">
        <v>1.2999999999999999E-5</v>
      </c>
      <c r="BB27" s="49">
        <v>0.51190903884386063</v>
      </c>
      <c r="BC27" s="49">
        <v>0.70860212618555507</v>
      </c>
      <c r="BD27" s="49">
        <v>-5.1799758720538769</v>
      </c>
      <c r="BE27" s="49">
        <v>1698.6108785368729</v>
      </c>
      <c r="BF27" s="49">
        <v>1636.052887975223</v>
      </c>
      <c r="BG27" s="49">
        <v>-0.34011184544992379</v>
      </c>
      <c r="BH27" s="49" t="s">
        <v>795</v>
      </c>
    </row>
    <row r="28" spans="1:60" x14ac:dyDescent="0.3">
      <c r="A28" s="49" t="s">
        <v>602</v>
      </c>
      <c r="B28" s="49" t="s">
        <v>797</v>
      </c>
      <c r="C28" s="49">
        <v>360</v>
      </c>
      <c r="D28" s="49">
        <v>60.52</v>
      </c>
      <c r="E28" s="49">
        <v>0.76</v>
      </c>
      <c r="F28" s="49">
        <v>15.62</v>
      </c>
      <c r="G28" s="49">
        <v>7.1371359999999999</v>
      </c>
      <c r="H28" s="49">
        <v>0.23</v>
      </c>
      <c r="I28" s="49">
        <v>2.42</v>
      </c>
      <c r="J28" s="49">
        <v>2.12</v>
      </c>
      <c r="K28" s="49">
        <v>4.13</v>
      </c>
      <c r="L28" s="49">
        <v>4.2699999999999996</v>
      </c>
      <c r="M28" s="49">
        <v>0.28999999999999998</v>
      </c>
      <c r="N28" s="49">
        <v>1.62</v>
      </c>
      <c r="O28" s="49">
        <v>99.55</v>
      </c>
      <c r="P28" s="179">
        <v>1.0338983050847457</v>
      </c>
      <c r="Q28" s="179">
        <v>1.0216262343920814</v>
      </c>
      <c r="R28" s="179">
        <v>1.3668278632207602</v>
      </c>
      <c r="S28" s="180">
        <v>37.671672978136755</v>
      </c>
      <c r="U28" s="49">
        <v>10.84</v>
      </c>
      <c r="V28" s="49">
        <v>24.97</v>
      </c>
      <c r="W28" s="49">
        <v>803.5</v>
      </c>
      <c r="X28" s="49">
        <v>318.5</v>
      </c>
      <c r="Y28" s="49">
        <v>8.4600000000000009</v>
      </c>
      <c r="Z28" s="49">
        <v>27.5</v>
      </c>
      <c r="AA28" s="49">
        <v>45.41</v>
      </c>
      <c r="AB28" s="49">
        <v>90.12</v>
      </c>
      <c r="AC28" s="49">
        <v>10.63</v>
      </c>
      <c r="AD28" s="49">
        <v>39.92</v>
      </c>
      <c r="AE28" s="49">
        <v>8.1999999999999993</v>
      </c>
      <c r="AF28" s="49">
        <v>1.98</v>
      </c>
      <c r="AG28" s="49">
        <v>7.21</v>
      </c>
      <c r="AH28" s="49">
        <v>1.08</v>
      </c>
      <c r="AI28" s="49">
        <v>6.45</v>
      </c>
      <c r="AJ28" s="49">
        <v>1.28</v>
      </c>
      <c r="AK28" s="49">
        <v>3.7</v>
      </c>
      <c r="AL28" s="49">
        <v>0.55000000000000004</v>
      </c>
      <c r="AM28" s="49">
        <v>3.59</v>
      </c>
      <c r="AN28" s="49">
        <v>0.56000000000000005</v>
      </c>
      <c r="AO28" s="49">
        <v>356.6</v>
      </c>
      <c r="AP28" s="49">
        <v>34.07</v>
      </c>
      <c r="AQ28" s="49">
        <v>0.2119238476953908</v>
      </c>
      <c r="AR28" s="49">
        <v>0.27154308617234468</v>
      </c>
      <c r="AS28" s="49">
        <v>17.694340453644575</v>
      </c>
      <c r="AT28" s="49">
        <v>0.11194615816040381</v>
      </c>
      <c r="AU28" s="181"/>
      <c r="AV28" s="49">
        <v>0.71189999999999998</v>
      </c>
      <c r="AW28" s="49">
        <v>0.71325099999999997</v>
      </c>
      <c r="AX28" s="49">
        <v>1.2E-5</v>
      </c>
      <c r="AY28" s="49">
        <v>0.1205</v>
      </c>
      <c r="AZ28" s="49">
        <v>0.51219800000000004</v>
      </c>
      <c r="BA28" s="49">
        <v>1.2999999999999999E-5</v>
      </c>
      <c r="BB28" s="49">
        <v>0.51191396055997851</v>
      </c>
      <c r="BC28" s="49">
        <v>0.70960244945028372</v>
      </c>
      <c r="BD28" s="49">
        <v>-5.0838813258058391</v>
      </c>
      <c r="BE28" s="49">
        <v>1557.2661160151686</v>
      </c>
      <c r="BF28" s="49">
        <v>1628.5168043053154</v>
      </c>
      <c r="BG28" s="49">
        <v>-0.38739196746314186</v>
      </c>
      <c r="BH28" s="49" t="s">
        <v>795</v>
      </c>
    </row>
    <row r="29" spans="1:60" x14ac:dyDescent="0.3">
      <c r="A29" s="49" t="s">
        <v>603</v>
      </c>
      <c r="B29" s="49" t="s">
        <v>797</v>
      </c>
      <c r="C29" s="49">
        <v>360</v>
      </c>
      <c r="D29" s="49">
        <v>62.52</v>
      </c>
      <c r="E29" s="49">
        <v>0.64</v>
      </c>
      <c r="F29" s="49">
        <v>15.98</v>
      </c>
      <c r="G29" s="49">
        <v>5.7243700000000004</v>
      </c>
      <c r="H29" s="49">
        <v>0.19</v>
      </c>
      <c r="I29" s="49">
        <v>1.1100000000000001</v>
      </c>
      <c r="J29" s="49">
        <v>1.51</v>
      </c>
      <c r="K29" s="49">
        <v>4.62</v>
      </c>
      <c r="L29" s="49">
        <v>4.25</v>
      </c>
      <c r="M29" s="49">
        <v>0.35</v>
      </c>
      <c r="N29" s="49">
        <v>2.67</v>
      </c>
      <c r="O29" s="49">
        <v>99.88</v>
      </c>
      <c r="P29" s="179">
        <v>0.91991341991341991</v>
      </c>
      <c r="Q29" s="179">
        <v>1.0679887498165399</v>
      </c>
      <c r="R29" s="179">
        <v>1.3085117563319864</v>
      </c>
      <c r="S29" s="180">
        <v>25.686329008935381</v>
      </c>
      <c r="U29" s="49">
        <v>9.69</v>
      </c>
      <c r="V29" s="49">
        <v>22.28</v>
      </c>
      <c r="W29" s="49">
        <v>713.3</v>
      </c>
      <c r="X29" s="49">
        <v>295.2</v>
      </c>
      <c r="Y29" s="49">
        <v>7.82</v>
      </c>
      <c r="Z29" s="49">
        <v>24.7</v>
      </c>
      <c r="AA29" s="49">
        <v>35.61</v>
      </c>
      <c r="AB29" s="49">
        <v>74.72</v>
      </c>
      <c r="AC29" s="49">
        <v>9.23</v>
      </c>
      <c r="AD29" s="49">
        <v>34.83</v>
      </c>
      <c r="AE29" s="49">
        <v>7.15</v>
      </c>
      <c r="AF29" s="49">
        <v>1.49</v>
      </c>
      <c r="AG29" s="49">
        <v>6.21</v>
      </c>
      <c r="AH29" s="49">
        <v>0.99</v>
      </c>
      <c r="AI29" s="49">
        <v>5.79</v>
      </c>
      <c r="AJ29" s="49">
        <v>1.2</v>
      </c>
      <c r="AK29" s="49">
        <v>3.31</v>
      </c>
      <c r="AL29" s="49">
        <v>0.52</v>
      </c>
      <c r="AM29" s="49">
        <v>3.34</v>
      </c>
      <c r="AN29" s="49">
        <v>0.51</v>
      </c>
      <c r="AO29" s="49">
        <v>187.2</v>
      </c>
      <c r="AP29" s="49">
        <v>31.04</v>
      </c>
      <c r="AQ29" s="49">
        <v>0.22451909273614701</v>
      </c>
      <c r="AR29" s="49">
        <v>0.27820844099913866</v>
      </c>
      <c r="AS29" s="49">
        <v>20.030890199382196</v>
      </c>
      <c r="AT29" s="49">
        <v>0.18605769230769231</v>
      </c>
      <c r="AU29" s="181"/>
      <c r="AV29" s="49">
        <v>1.83</v>
      </c>
      <c r="AW29" s="49">
        <v>0.71884599999999998</v>
      </c>
      <c r="AX29" s="49">
        <v>1.5E-5</v>
      </c>
      <c r="AY29" s="49">
        <v>0.11990000000000001</v>
      </c>
      <c r="AZ29" s="49">
        <v>0.51219700000000001</v>
      </c>
      <c r="BA29" s="49">
        <v>1.2E-5</v>
      </c>
      <c r="BB29" s="49">
        <v>0.51191437486424418</v>
      </c>
      <c r="BC29" s="49">
        <v>0.70946708792529734</v>
      </c>
      <c r="BD29" s="49">
        <v>-5.0757922000899125</v>
      </c>
      <c r="BE29" s="49">
        <v>1548.9511255878369</v>
      </c>
      <c r="BF29" s="49">
        <v>1627.882408709293</v>
      </c>
      <c r="BG29" s="49">
        <v>-0.39044229791560758</v>
      </c>
      <c r="BH29" s="49" t="s">
        <v>795</v>
      </c>
    </row>
    <row r="30" spans="1:60" x14ac:dyDescent="0.3">
      <c r="A30" s="49" t="s">
        <v>604</v>
      </c>
      <c r="B30" s="49" t="s">
        <v>794</v>
      </c>
      <c r="C30" s="49">
        <v>360</v>
      </c>
      <c r="D30" s="49">
        <v>44.68</v>
      </c>
      <c r="E30" s="49">
        <v>1.52</v>
      </c>
      <c r="F30" s="49">
        <v>12.91</v>
      </c>
      <c r="G30" s="49">
        <v>12.403690000000001</v>
      </c>
      <c r="H30" s="49">
        <v>0.31</v>
      </c>
      <c r="I30" s="49">
        <v>10.68</v>
      </c>
      <c r="J30" s="49">
        <v>12.35</v>
      </c>
      <c r="K30" s="49">
        <v>2.08</v>
      </c>
      <c r="L30" s="49">
        <v>0.69</v>
      </c>
      <c r="M30" s="49">
        <v>0.26</v>
      </c>
      <c r="N30" s="49">
        <v>1.25</v>
      </c>
      <c r="O30" s="49">
        <v>99.79</v>
      </c>
      <c r="P30" s="179">
        <v>0.33173076923076922</v>
      </c>
      <c r="Q30" s="179">
        <v>0.48414978098983791</v>
      </c>
      <c r="R30" s="179">
        <v>3.0954341619148709</v>
      </c>
      <c r="S30" s="180">
        <v>60.549518901780807</v>
      </c>
      <c r="U30" s="49">
        <v>6.21</v>
      </c>
      <c r="V30" s="49">
        <v>7.43</v>
      </c>
      <c r="W30" s="49">
        <v>615.4</v>
      </c>
      <c r="X30" s="49">
        <v>146.19999999999999</v>
      </c>
      <c r="Y30" s="49">
        <v>4.25</v>
      </c>
      <c r="Z30" s="49">
        <v>21.7</v>
      </c>
      <c r="AA30" s="49">
        <v>17.48</v>
      </c>
      <c r="AB30" s="49">
        <v>35.08</v>
      </c>
      <c r="AC30" s="49">
        <v>4.34</v>
      </c>
      <c r="AD30" s="49">
        <v>17.239999999999998</v>
      </c>
      <c r="AE30" s="49">
        <v>4.09</v>
      </c>
      <c r="AF30" s="49">
        <v>1.1399999999999999</v>
      </c>
      <c r="AG30" s="49">
        <v>3.94</v>
      </c>
      <c r="AH30" s="49">
        <v>0.65</v>
      </c>
      <c r="AI30" s="49">
        <v>3.89</v>
      </c>
      <c r="AJ30" s="49">
        <v>0.82</v>
      </c>
      <c r="AK30" s="49">
        <v>2.37</v>
      </c>
      <c r="AL30" s="49">
        <v>0.39</v>
      </c>
      <c r="AM30" s="49">
        <v>2.5099999999999998</v>
      </c>
      <c r="AN30" s="49">
        <v>0.39</v>
      </c>
      <c r="AO30" s="49">
        <v>266</v>
      </c>
      <c r="AP30" s="49">
        <v>21.16</v>
      </c>
      <c r="AQ30" s="49">
        <v>0.24651972157772625</v>
      </c>
      <c r="AR30" s="49">
        <v>0.36020881670533644</v>
      </c>
      <c r="AS30" s="49">
        <v>35.205949656750569</v>
      </c>
      <c r="AT30" s="49">
        <v>6.481203007518796E-2</v>
      </c>
      <c r="AU30" s="181"/>
      <c r="AV30" s="49">
        <v>0.79190000000000005</v>
      </c>
      <c r="AW30" s="49">
        <v>0.71146100000000001</v>
      </c>
      <c r="AX30" s="49">
        <v>1.0000000000000001E-5</v>
      </c>
      <c r="AY30" s="49">
        <v>0.1371</v>
      </c>
      <c r="AZ30" s="49">
        <v>0.51233099999999998</v>
      </c>
      <c r="BA30" s="49">
        <v>1.2E-5</v>
      </c>
      <c r="BB30" s="49">
        <v>0.51200783147529494</v>
      </c>
      <c r="BC30" s="49">
        <v>0.70740244236505079</v>
      </c>
      <c r="BD30" s="49">
        <v>-3.2510891051273916</v>
      </c>
      <c r="BE30" s="49">
        <v>1630.4043680143081</v>
      </c>
      <c r="BF30" s="49">
        <v>1484.7114307606334</v>
      </c>
      <c r="BG30" s="49">
        <v>-0.30299949161159134</v>
      </c>
      <c r="BH30" s="49" t="s">
        <v>795</v>
      </c>
    </row>
    <row r="31" spans="1:60" x14ac:dyDescent="0.3">
      <c r="A31" s="49" t="s">
        <v>607</v>
      </c>
      <c r="B31" s="49" t="s">
        <v>774</v>
      </c>
      <c r="C31" s="49">
        <v>360</v>
      </c>
      <c r="D31" s="49">
        <v>55.61</v>
      </c>
      <c r="E31" s="49">
        <v>0.86</v>
      </c>
      <c r="F31" s="49">
        <v>13.15</v>
      </c>
      <c r="G31" s="49">
        <v>6.8173960000000005</v>
      </c>
      <c r="H31" s="49">
        <v>0.25</v>
      </c>
      <c r="I31" s="49">
        <v>4.54</v>
      </c>
      <c r="J31" s="49">
        <v>9.24</v>
      </c>
      <c r="K31" s="49">
        <v>3.22</v>
      </c>
      <c r="L31" s="49">
        <v>1.97</v>
      </c>
      <c r="M31" s="49">
        <v>0.26</v>
      </c>
      <c r="N31" s="49">
        <v>2.81</v>
      </c>
      <c r="O31" s="49">
        <v>99.03</v>
      </c>
      <c r="P31" s="179">
        <v>0.61180124223602483</v>
      </c>
      <c r="Q31" s="179">
        <v>0.54193106226074284</v>
      </c>
      <c r="R31" s="179">
        <v>1.7686429592787165</v>
      </c>
      <c r="S31" s="180">
        <v>54.276671868380127</v>
      </c>
      <c r="U31" s="49">
        <v>9.1999999999999993</v>
      </c>
      <c r="V31" s="49">
        <v>12.74</v>
      </c>
      <c r="W31" s="49">
        <v>681.4</v>
      </c>
      <c r="X31" s="49">
        <v>253</v>
      </c>
      <c r="Y31" s="49">
        <v>7.09</v>
      </c>
      <c r="Z31" s="49">
        <v>14.8</v>
      </c>
      <c r="AA31" s="49">
        <v>26.36</v>
      </c>
      <c r="AB31" s="49">
        <v>57.27</v>
      </c>
      <c r="AC31" s="49">
        <v>7.27</v>
      </c>
      <c r="AD31" s="49">
        <v>28.67</v>
      </c>
      <c r="AE31" s="49">
        <v>6.48</v>
      </c>
      <c r="AF31" s="49">
        <v>1.53</v>
      </c>
      <c r="AG31" s="49">
        <v>6.1</v>
      </c>
      <c r="AH31" s="49">
        <v>0.99</v>
      </c>
      <c r="AI31" s="49">
        <v>5.72</v>
      </c>
      <c r="AJ31" s="49">
        <v>1.17</v>
      </c>
      <c r="AK31" s="49">
        <v>3.18</v>
      </c>
      <c r="AL31" s="49">
        <v>0.49</v>
      </c>
      <c r="AM31" s="49">
        <v>3.22</v>
      </c>
      <c r="AN31" s="49">
        <v>0.49</v>
      </c>
      <c r="AO31" s="49">
        <v>432.8</v>
      </c>
      <c r="AP31" s="49">
        <v>29.62</v>
      </c>
      <c r="AQ31" s="49">
        <v>0.24729682595047087</v>
      </c>
      <c r="AR31" s="49">
        <v>0.32089291942797343</v>
      </c>
      <c r="AS31" s="49">
        <v>25.849772382397571</v>
      </c>
      <c r="AT31" s="49">
        <v>6.6243068391866916E-2</v>
      </c>
      <c r="AU31" s="181"/>
      <c r="AV31" s="49">
        <v>0.4173</v>
      </c>
      <c r="AW31" s="49">
        <v>0.71095299999999995</v>
      </c>
      <c r="AX31" s="49">
        <v>1.1E-5</v>
      </c>
      <c r="AY31" s="49">
        <v>0.1326</v>
      </c>
      <c r="AZ31" s="49">
        <v>0.51224199999999998</v>
      </c>
      <c r="BA31" s="49">
        <v>1.2E-5</v>
      </c>
      <c r="BB31" s="49">
        <v>0.51192943875728747</v>
      </c>
      <c r="BC31" s="49">
        <v>0.70881430054165384</v>
      </c>
      <c r="BD31" s="49">
        <v>-4.7816756903074076</v>
      </c>
      <c r="BE31" s="49">
        <v>1706.6076870332936</v>
      </c>
      <c r="BF31" s="49">
        <v>1604.8143186299817</v>
      </c>
      <c r="BG31" s="49">
        <v>-0.32587697000508398</v>
      </c>
      <c r="BH31" s="49" t="s">
        <v>795</v>
      </c>
    </row>
    <row r="32" spans="1:60" x14ac:dyDescent="0.3">
      <c r="A32" s="49" t="s">
        <v>608</v>
      </c>
      <c r="B32" s="49" t="s">
        <v>794</v>
      </c>
      <c r="C32" s="49">
        <v>360</v>
      </c>
      <c r="D32" s="49">
        <v>51.82</v>
      </c>
      <c r="E32" s="49">
        <v>0.67</v>
      </c>
      <c r="F32" s="49">
        <v>15.81</v>
      </c>
      <c r="G32" s="49">
        <v>6.8983980000000003</v>
      </c>
      <c r="H32" s="49">
        <v>0.34</v>
      </c>
      <c r="I32" s="49">
        <v>5.09</v>
      </c>
      <c r="J32" s="49">
        <v>10.61</v>
      </c>
      <c r="K32" s="49">
        <v>3.01</v>
      </c>
      <c r="L32" s="49">
        <v>1.54</v>
      </c>
      <c r="M32" s="49">
        <v>0.22</v>
      </c>
      <c r="N32" s="49">
        <v>2.81</v>
      </c>
      <c r="O32" s="49">
        <v>99.12</v>
      </c>
      <c r="P32" s="179">
        <v>0.51162790697674421</v>
      </c>
      <c r="Q32" s="179">
        <v>0.60928714412007723</v>
      </c>
      <c r="R32" s="179">
        <v>2.3871359864700601</v>
      </c>
      <c r="S32" s="180">
        <v>56.808078748982524</v>
      </c>
      <c r="U32" s="49">
        <v>6.68</v>
      </c>
      <c r="V32" s="49">
        <v>8</v>
      </c>
      <c r="W32" s="49">
        <v>291.2</v>
      </c>
      <c r="X32" s="49">
        <v>153</v>
      </c>
      <c r="Y32" s="49">
        <v>4.53</v>
      </c>
      <c r="Z32" s="49">
        <v>13.7</v>
      </c>
      <c r="AA32" s="49">
        <v>21.67</v>
      </c>
      <c r="AB32" s="49">
        <v>44.54</v>
      </c>
      <c r="AC32" s="49">
        <v>5.57</v>
      </c>
      <c r="AD32" s="49">
        <v>21.94</v>
      </c>
      <c r="AE32" s="49">
        <v>5.14</v>
      </c>
      <c r="AF32" s="49">
        <v>1.24</v>
      </c>
      <c r="AG32" s="49">
        <v>4.9800000000000004</v>
      </c>
      <c r="AH32" s="49">
        <v>0.8</v>
      </c>
      <c r="AI32" s="49">
        <v>4.82</v>
      </c>
      <c r="AJ32" s="49">
        <v>1.01</v>
      </c>
      <c r="AK32" s="49">
        <v>2.78</v>
      </c>
      <c r="AL32" s="49">
        <v>0.44</v>
      </c>
      <c r="AM32" s="49">
        <v>2.84</v>
      </c>
      <c r="AN32" s="49">
        <v>0.43</v>
      </c>
      <c r="AO32" s="49">
        <v>554.70000000000005</v>
      </c>
      <c r="AP32" s="49">
        <v>25.86</v>
      </c>
      <c r="AQ32" s="49">
        <v>0.20647219690063812</v>
      </c>
      <c r="AR32" s="49">
        <v>0.30446672743846853</v>
      </c>
      <c r="AS32" s="49">
        <v>13.437932625749884</v>
      </c>
      <c r="AT32" s="49">
        <v>3.9552911483684873E-2</v>
      </c>
      <c r="AU32" s="181"/>
      <c r="AV32" s="49">
        <v>6.7100000000000007E-2</v>
      </c>
      <c r="AW32" s="49">
        <v>0.70806800000000003</v>
      </c>
      <c r="AX32" s="49">
        <v>1.0000000000000001E-5</v>
      </c>
      <c r="AY32" s="49">
        <v>0.13539999999999999</v>
      </c>
      <c r="AZ32" s="49">
        <v>0.51232900000000003</v>
      </c>
      <c r="BA32" s="49">
        <v>1.2999999999999999E-5</v>
      </c>
      <c r="BB32" s="49">
        <v>0.51200983867071448</v>
      </c>
      <c r="BC32" s="49">
        <v>0.70772410655726092</v>
      </c>
      <c r="BD32" s="49">
        <v>-3.2118994142860124</v>
      </c>
      <c r="BE32" s="49">
        <v>1598.9748146478792</v>
      </c>
      <c r="BF32" s="49">
        <v>1481.6350341212708</v>
      </c>
      <c r="BG32" s="49">
        <v>-0.31164209456024417</v>
      </c>
      <c r="BH32" s="49" t="s">
        <v>795</v>
      </c>
    </row>
    <row r="33" spans="1:60" x14ac:dyDescent="0.3">
      <c r="A33" s="49" t="s">
        <v>610</v>
      </c>
      <c r="B33" s="49" t="s">
        <v>794</v>
      </c>
      <c r="C33" s="49">
        <v>360</v>
      </c>
      <c r="D33" s="49">
        <v>45.22</v>
      </c>
      <c r="E33" s="49">
        <v>1.67</v>
      </c>
      <c r="F33" s="49">
        <v>12.45</v>
      </c>
      <c r="G33" s="49">
        <v>12.047698</v>
      </c>
      <c r="H33" s="49">
        <v>0.44</v>
      </c>
      <c r="I33" s="49">
        <v>10.24</v>
      </c>
      <c r="J33" s="49">
        <v>12.55</v>
      </c>
      <c r="K33" s="49">
        <v>2.11</v>
      </c>
      <c r="L33" s="49">
        <v>0.77</v>
      </c>
      <c r="M33" s="49">
        <v>0.28000000000000003</v>
      </c>
      <c r="N33" s="49">
        <v>1.22</v>
      </c>
      <c r="O33" s="49">
        <v>99.65</v>
      </c>
      <c r="P33" s="179">
        <v>0.36492890995260668</v>
      </c>
      <c r="Q33" s="179">
        <v>0.4582976589743234</v>
      </c>
      <c r="R33" s="179">
        <v>2.8907624493230322</v>
      </c>
      <c r="S33" s="180">
        <v>60.239743028787792</v>
      </c>
      <c r="U33" s="49">
        <v>6.95</v>
      </c>
      <c r="V33" s="49">
        <v>8.5</v>
      </c>
      <c r="W33" s="49">
        <v>450.2</v>
      </c>
      <c r="X33" s="49">
        <v>156.80000000000001</v>
      </c>
      <c r="Y33" s="49">
        <v>4.7</v>
      </c>
      <c r="AA33" s="49">
        <v>21.17</v>
      </c>
      <c r="AB33" s="49">
        <v>44.85</v>
      </c>
      <c r="AC33" s="49">
        <v>5.66</v>
      </c>
      <c r="AD33" s="49">
        <v>22.4</v>
      </c>
      <c r="AE33" s="49">
        <v>5.21</v>
      </c>
      <c r="AF33" s="49">
        <v>1.34</v>
      </c>
      <c r="AG33" s="49">
        <v>5.03</v>
      </c>
      <c r="AH33" s="49">
        <v>0.82</v>
      </c>
      <c r="AI33" s="49">
        <v>4.8899999999999997</v>
      </c>
      <c r="AJ33" s="49">
        <v>1.02</v>
      </c>
      <c r="AK33" s="49">
        <v>2.89</v>
      </c>
      <c r="AL33" s="49">
        <v>0.44</v>
      </c>
      <c r="AM33" s="49">
        <v>2.86</v>
      </c>
      <c r="AN33" s="49">
        <v>0.44</v>
      </c>
      <c r="AO33" s="49">
        <v>445.6</v>
      </c>
      <c r="AP33" s="49">
        <v>26.48</v>
      </c>
      <c r="AQ33" s="49">
        <v>0.2098214285714286</v>
      </c>
      <c r="AR33" s="49">
        <v>0.31026785714285715</v>
      </c>
      <c r="AS33" s="49">
        <v>21.265942371280111</v>
      </c>
      <c r="AT33" s="49">
        <v>5.0269299820466781E-2</v>
      </c>
      <c r="AU33" s="181"/>
      <c r="AV33" s="49">
        <v>0.16370000000000001</v>
      </c>
      <c r="AW33" s="49">
        <v>0.70863200000000004</v>
      </c>
      <c r="AX33" s="49">
        <v>1.0000000000000001E-5</v>
      </c>
      <c r="AY33" s="49">
        <v>0.13650000000000001</v>
      </c>
      <c r="AZ33" s="49">
        <v>0.51233700000000004</v>
      </c>
      <c r="BA33" s="49">
        <v>1.2E-5</v>
      </c>
      <c r="BB33" s="49">
        <v>0.5120152457795607</v>
      </c>
      <c r="BC33" s="49">
        <v>0.70779302300184221</v>
      </c>
      <c r="BD33" s="49">
        <v>-3.1063277684106883</v>
      </c>
      <c r="BE33" s="49">
        <v>1605.9771387628205</v>
      </c>
      <c r="BF33" s="49">
        <v>1473.3473360344237</v>
      </c>
      <c r="BG33" s="49">
        <v>-0.30604982206405695</v>
      </c>
      <c r="BH33" s="49" t="s">
        <v>795</v>
      </c>
    </row>
    <row r="34" spans="1:60" x14ac:dyDescent="0.3">
      <c r="A34" s="49" t="s">
        <v>611</v>
      </c>
      <c r="B34" s="49" t="s">
        <v>794</v>
      </c>
      <c r="C34" s="49">
        <v>360</v>
      </c>
      <c r="D34" s="49">
        <v>46.22</v>
      </c>
      <c r="E34" s="49">
        <v>1.33</v>
      </c>
      <c r="F34" s="49">
        <v>12.91</v>
      </c>
      <c r="G34" s="49">
        <v>12.573350000000001</v>
      </c>
      <c r="H34" s="49">
        <v>0.32</v>
      </c>
      <c r="I34" s="49">
        <v>6.16</v>
      </c>
      <c r="J34" s="49">
        <v>12.31</v>
      </c>
      <c r="K34" s="49">
        <v>2.41</v>
      </c>
      <c r="L34" s="49">
        <v>0.92</v>
      </c>
      <c r="M34" s="49">
        <v>0.26</v>
      </c>
      <c r="N34" s="49">
        <v>3.64</v>
      </c>
      <c r="O34" s="49">
        <v>99.88</v>
      </c>
      <c r="P34" s="179">
        <v>0.38174273858921159</v>
      </c>
      <c r="Q34" s="179">
        <v>0.47142730077209682</v>
      </c>
      <c r="R34" s="179">
        <v>2.601177659864284</v>
      </c>
      <c r="S34" s="180">
        <v>46.618513100438193</v>
      </c>
      <c r="U34" s="49">
        <v>5.48</v>
      </c>
      <c r="V34" s="49">
        <v>7.31</v>
      </c>
      <c r="W34" s="49">
        <v>315.89999999999998</v>
      </c>
      <c r="X34" s="49">
        <v>133</v>
      </c>
      <c r="Y34" s="49">
        <v>3.94</v>
      </c>
      <c r="AA34" s="49">
        <v>19.940000000000001</v>
      </c>
      <c r="AB34" s="49">
        <v>39.81</v>
      </c>
      <c r="AC34" s="49">
        <v>4.92</v>
      </c>
      <c r="AD34" s="49">
        <v>18.98</v>
      </c>
      <c r="AE34" s="49">
        <v>4.38</v>
      </c>
      <c r="AF34" s="49">
        <v>1.03</v>
      </c>
      <c r="AG34" s="49">
        <v>4</v>
      </c>
      <c r="AH34" s="49">
        <v>0.66</v>
      </c>
      <c r="AI34" s="49">
        <v>3.99</v>
      </c>
      <c r="AJ34" s="49">
        <v>0.83</v>
      </c>
      <c r="AK34" s="49">
        <v>2.4</v>
      </c>
      <c r="AL34" s="49">
        <v>0.37</v>
      </c>
      <c r="AM34" s="49">
        <v>2.37</v>
      </c>
      <c r="AN34" s="49">
        <v>0.37</v>
      </c>
      <c r="AO34" s="49">
        <v>272</v>
      </c>
      <c r="AP34" s="49">
        <v>22.83</v>
      </c>
      <c r="AQ34" s="49">
        <v>0.20758693361433087</v>
      </c>
      <c r="AR34" s="49">
        <v>0.28872497365648053</v>
      </c>
      <c r="AS34" s="49">
        <v>15.842527582748243</v>
      </c>
      <c r="AT34" s="49">
        <v>6.9779411764705881E-2</v>
      </c>
      <c r="AU34" s="181"/>
      <c r="AV34" s="49">
        <v>0.62160000000000004</v>
      </c>
      <c r="AW34" s="49">
        <v>0.71049600000000002</v>
      </c>
      <c r="AX34" s="49">
        <v>1.2E-5</v>
      </c>
      <c r="AY34" s="49">
        <v>0.13500000000000001</v>
      </c>
      <c r="AZ34" s="49">
        <v>0.51233499999999998</v>
      </c>
      <c r="BA34" s="49">
        <v>1.2999999999999999E-5</v>
      </c>
      <c r="BB34" s="49">
        <v>0.51201678154022479</v>
      </c>
      <c r="BC34" s="49">
        <v>0.70731024494774042</v>
      </c>
      <c r="BD34" s="49">
        <v>-3.0763426533364502</v>
      </c>
      <c r="BE34" s="49">
        <v>1579.302916216516</v>
      </c>
      <c r="BF34" s="49">
        <v>1470.9933305946167</v>
      </c>
      <c r="BG34" s="49">
        <v>-0.3136756481952212</v>
      </c>
      <c r="BH34" s="49" t="s">
        <v>795</v>
      </c>
    </row>
    <row r="35" spans="1:60" x14ac:dyDescent="0.3">
      <c r="A35" s="49" t="s">
        <v>612</v>
      </c>
      <c r="B35" s="49" t="s">
        <v>794</v>
      </c>
      <c r="C35" s="49">
        <v>360</v>
      </c>
      <c r="D35" s="49">
        <v>49.16</v>
      </c>
      <c r="E35" s="49">
        <v>0.95</v>
      </c>
      <c r="F35" s="49">
        <v>13.24</v>
      </c>
      <c r="G35" s="49">
        <v>9.5782179999999997</v>
      </c>
      <c r="H35" s="49">
        <v>0.2</v>
      </c>
      <c r="I35" s="49">
        <v>10.029999999999999</v>
      </c>
      <c r="J35" s="49">
        <v>10.61</v>
      </c>
      <c r="K35" s="49">
        <v>1.88</v>
      </c>
      <c r="L35" s="49">
        <v>0.94</v>
      </c>
      <c r="M35" s="49">
        <v>0.21</v>
      </c>
      <c r="N35" s="49">
        <v>2.33</v>
      </c>
      <c r="O35" s="49">
        <v>99.52</v>
      </c>
      <c r="P35" s="179">
        <v>0.5</v>
      </c>
      <c r="Q35" s="179">
        <v>0.5648883403352567</v>
      </c>
      <c r="R35" s="179">
        <v>3.2191372549019608</v>
      </c>
      <c r="S35" s="180">
        <v>65.115624610687831</v>
      </c>
      <c r="U35" s="49">
        <v>2.4700000000000002</v>
      </c>
      <c r="V35" s="49">
        <v>4.18</v>
      </c>
      <c r="W35" s="49">
        <v>142.30000000000001</v>
      </c>
      <c r="X35" s="49">
        <v>74.83</v>
      </c>
      <c r="Y35" s="49">
        <v>2.1800000000000002</v>
      </c>
      <c r="AA35" s="49">
        <v>10.28</v>
      </c>
      <c r="AB35" s="49">
        <v>21.86</v>
      </c>
      <c r="AC35" s="49">
        <v>3.01</v>
      </c>
      <c r="AD35" s="49">
        <v>12.86</v>
      </c>
      <c r="AE35" s="49">
        <v>3.28</v>
      </c>
      <c r="AF35" s="49">
        <v>0.89</v>
      </c>
      <c r="AG35" s="49">
        <v>3.21</v>
      </c>
      <c r="AH35" s="49">
        <v>0.54</v>
      </c>
      <c r="AI35" s="49">
        <v>3.21</v>
      </c>
      <c r="AJ35" s="49">
        <v>0.61</v>
      </c>
      <c r="AK35" s="49">
        <v>1.8</v>
      </c>
      <c r="AL35" s="49">
        <v>0.27</v>
      </c>
      <c r="AM35" s="49">
        <v>1.5</v>
      </c>
      <c r="AN35" s="49">
        <v>0.24</v>
      </c>
      <c r="AO35" s="49">
        <v>377.8</v>
      </c>
      <c r="AP35" s="49">
        <v>15.44</v>
      </c>
      <c r="AQ35" s="49">
        <v>0.16951788491446348</v>
      </c>
      <c r="AR35" s="49">
        <v>0.19206842923794715</v>
      </c>
      <c r="AS35" s="49">
        <v>13.84241245136187</v>
      </c>
      <c r="AT35" s="49">
        <v>3.4039174166225511E-2</v>
      </c>
      <c r="AU35" s="181"/>
      <c r="AV35" s="49">
        <v>0.13439999999999999</v>
      </c>
      <c r="AW35" s="49">
        <v>0.70554399999999995</v>
      </c>
      <c r="AX35" s="49">
        <v>1.2E-5</v>
      </c>
      <c r="AY35" s="49">
        <v>0.15809999999999999</v>
      </c>
      <c r="AZ35" s="49">
        <v>0.51266999999999996</v>
      </c>
      <c r="BA35" s="49">
        <v>1.1E-5</v>
      </c>
      <c r="BB35" s="49">
        <v>0.5122973308259966</v>
      </c>
      <c r="BC35" s="49">
        <v>0.70485518809680869</v>
      </c>
      <c r="BD35" s="49">
        <v>2.4012703724474171</v>
      </c>
      <c r="BE35" s="49">
        <v>1319.1040727100162</v>
      </c>
      <c r="BF35" s="49">
        <v>1040.3597920048635</v>
      </c>
      <c r="BG35" s="49">
        <v>-0.19623792577529242</v>
      </c>
      <c r="BH35" s="49" t="s">
        <v>795</v>
      </c>
    </row>
    <row r="36" spans="1:60" x14ac:dyDescent="0.3">
      <c r="A36" s="49" t="s">
        <v>614</v>
      </c>
      <c r="B36" s="49" t="s">
        <v>794</v>
      </c>
      <c r="C36" s="49">
        <v>360</v>
      </c>
      <c r="D36" s="49">
        <v>47.74</v>
      </c>
      <c r="E36" s="49">
        <v>1.1200000000000001</v>
      </c>
      <c r="F36" s="49">
        <v>12.69</v>
      </c>
      <c r="G36" s="49">
        <v>10.052728000000002</v>
      </c>
      <c r="H36" s="49">
        <v>0.16</v>
      </c>
      <c r="I36" s="49">
        <v>11.23</v>
      </c>
      <c r="J36" s="49">
        <v>8.9700000000000006</v>
      </c>
      <c r="K36" s="49">
        <v>1.95</v>
      </c>
      <c r="L36" s="49">
        <v>0.75</v>
      </c>
      <c r="M36" s="49">
        <v>0.22</v>
      </c>
      <c r="N36" s="49">
        <v>3.87</v>
      </c>
      <c r="O36" s="49">
        <v>99.39</v>
      </c>
      <c r="P36" s="179">
        <v>0.38461538461538464</v>
      </c>
      <c r="Q36" s="179">
        <v>0.62327761880444177</v>
      </c>
      <c r="R36" s="179">
        <v>3.1552296114268166</v>
      </c>
      <c r="S36" s="180">
        <v>66.569574066160214</v>
      </c>
      <c r="U36" s="49">
        <v>2.57</v>
      </c>
      <c r="V36" s="49">
        <v>3.67</v>
      </c>
      <c r="W36" s="49">
        <v>195.9</v>
      </c>
      <c r="X36" s="49">
        <v>72.510000000000005</v>
      </c>
      <c r="Y36" s="49">
        <v>2.21</v>
      </c>
      <c r="AA36" s="49">
        <v>9.18</v>
      </c>
      <c r="AB36" s="49">
        <v>19.829999999999998</v>
      </c>
      <c r="AC36" s="49">
        <v>3.27</v>
      </c>
      <c r="AD36" s="49">
        <v>12.28</v>
      </c>
      <c r="AE36" s="49">
        <v>3.1</v>
      </c>
      <c r="AF36" s="49">
        <v>0.89</v>
      </c>
      <c r="AG36" s="49">
        <v>3.12</v>
      </c>
      <c r="AH36" s="49">
        <v>0.53</v>
      </c>
      <c r="AI36" s="49">
        <v>3.13</v>
      </c>
      <c r="AJ36" s="49">
        <v>0.61</v>
      </c>
      <c r="AK36" s="49">
        <v>1.77</v>
      </c>
      <c r="AL36" s="49">
        <v>0.27</v>
      </c>
      <c r="AM36" s="49">
        <v>1.45</v>
      </c>
      <c r="AN36" s="49">
        <v>0.23</v>
      </c>
      <c r="AO36" s="49">
        <v>331.3</v>
      </c>
      <c r="AP36" s="49">
        <v>15.59</v>
      </c>
      <c r="AQ36" s="49">
        <v>0.17996742671009772</v>
      </c>
      <c r="AR36" s="49">
        <v>0.20928338762214985</v>
      </c>
      <c r="AS36" s="49">
        <v>21.339869281045754</v>
      </c>
      <c r="AT36" s="49">
        <v>3.7066103229701171E-2</v>
      </c>
      <c r="AU36" s="181"/>
      <c r="AV36" s="49">
        <v>0.2026</v>
      </c>
      <c r="AW36" s="49">
        <v>0.70598099999999997</v>
      </c>
      <c r="AX36" s="49">
        <v>1.2999999999999999E-5</v>
      </c>
      <c r="AY36" s="49">
        <v>0.14799999999999999</v>
      </c>
      <c r="AZ36" s="49">
        <v>0.51257200000000003</v>
      </c>
      <c r="BA36" s="49">
        <v>1.4E-5</v>
      </c>
      <c r="BB36" s="49">
        <v>0.51222313828113542</v>
      </c>
      <c r="BC36" s="49">
        <v>0.7049426570566476</v>
      </c>
      <c r="BD36" s="49">
        <v>0.95269049447788134</v>
      </c>
      <c r="BE36" s="49">
        <v>1343.38222777602</v>
      </c>
      <c r="BF36" s="49">
        <v>1154.3608148603214</v>
      </c>
      <c r="BG36" s="49">
        <v>-0.24758515505846479</v>
      </c>
      <c r="BH36" s="49" t="s">
        <v>795</v>
      </c>
    </row>
    <row r="37" spans="1:60" x14ac:dyDescent="0.3">
      <c r="A37" s="49" t="s">
        <v>615</v>
      </c>
      <c r="B37" s="49" t="s">
        <v>794</v>
      </c>
      <c r="C37" s="49">
        <v>360</v>
      </c>
      <c r="D37" s="49">
        <v>49.05</v>
      </c>
      <c r="E37" s="49">
        <v>1.01</v>
      </c>
      <c r="F37" s="49">
        <v>11.21</v>
      </c>
      <c r="G37" s="49">
        <v>2.71</v>
      </c>
      <c r="H37" s="49">
        <v>0.13</v>
      </c>
      <c r="I37" s="49">
        <v>12.61</v>
      </c>
      <c r="J37" s="49">
        <v>9.4499999999999993</v>
      </c>
      <c r="K37" s="49">
        <v>2.2200000000000002</v>
      </c>
      <c r="L37" s="49">
        <v>0.88</v>
      </c>
      <c r="M37" s="49">
        <v>0.16</v>
      </c>
      <c r="N37" s="49">
        <v>2.54</v>
      </c>
      <c r="O37" s="49">
        <v>99.51</v>
      </c>
      <c r="P37" s="179">
        <v>0.39639639639639634</v>
      </c>
      <c r="Q37" s="179">
        <v>0.51375705550264539</v>
      </c>
      <c r="R37" s="179">
        <v>2.4331736341398735</v>
      </c>
      <c r="S37" s="180">
        <v>89.240808075855369</v>
      </c>
      <c r="U37" s="49">
        <v>2.36</v>
      </c>
      <c r="V37" s="49">
        <v>5.48</v>
      </c>
      <c r="W37" s="49">
        <v>229.1</v>
      </c>
      <c r="X37" s="49">
        <v>89.92</v>
      </c>
      <c r="Y37" s="49">
        <v>2.69</v>
      </c>
      <c r="AA37" s="49">
        <v>9.27</v>
      </c>
      <c r="AB37" s="49">
        <v>20.75</v>
      </c>
      <c r="AC37" s="49">
        <v>3.27</v>
      </c>
      <c r="AD37" s="49">
        <v>11.6</v>
      </c>
      <c r="AE37" s="49">
        <v>3.22</v>
      </c>
      <c r="AF37" s="49">
        <v>0.92</v>
      </c>
      <c r="AG37" s="49">
        <v>3.51</v>
      </c>
      <c r="AH37" s="49">
        <v>0.57999999999999996</v>
      </c>
      <c r="AI37" s="49">
        <v>3.53</v>
      </c>
      <c r="AJ37" s="49">
        <v>0.68</v>
      </c>
      <c r="AK37" s="49">
        <v>2.11</v>
      </c>
      <c r="AL37" s="49">
        <v>0.27</v>
      </c>
      <c r="AM37" s="49">
        <v>1.57</v>
      </c>
      <c r="AN37" s="49">
        <v>0.25</v>
      </c>
      <c r="AO37" s="49">
        <v>395.1</v>
      </c>
      <c r="AP37" s="49">
        <v>16.34</v>
      </c>
      <c r="AQ37" s="49">
        <v>0.23189655172413792</v>
      </c>
      <c r="AR37" s="49">
        <v>0.20344827586206896</v>
      </c>
      <c r="AS37" s="49">
        <v>24.714131607335492</v>
      </c>
      <c r="AT37" s="49">
        <v>2.9359655783345987E-2</v>
      </c>
      <c r="AU37" s="181"/>
      <c r="AV37" s="49">
        <v>7.6499999999999999E-2</v>
      </c>
      <c r="AW37" s="49">
        <v>0.70625899999999997</v>
      </c>
      <c r="AX37" s="49">
        <v>1.2E-5</v>
      </c>
      <c r="AY37" s="49">
        <v>0.15110000000000001</v>
      </c>
      <c r="AZ37" s="49">
        <v>0.51267399999999996</v>
      </c>
      <c r="BA37" s="49">
        <v>1.0000000000000001E-5</v>
      </c>
      <c r="BB37" s="49">
        <v>0.51231783104242934</v>
      </c>
      <c r="BC37" s="49">
        <v>0.70586693072474604</v>
      </c>
      <c r="BD37" s="49">
        <v>2.8015289304184066</v>
      </c>
      <c r="BE37" s="49">
        <v>1161.9659771575118</v>
      </c>
      <c r="BF37" s="49">
        <v>1008.8450621522915</v>
      </c>
      <c r="BG37" s="49">
        <v>-0.23182511438739195</v>
      </c>
      <c r="BH37" s="49" t="s">
        <v>795</v>
      </c>
    </row>
    <row r="38" spans="1:60" x14ac:dyDescent="0.3">
      <c r="A38" s="49" t="s">
        <v>616</v>
      </c>
      <c r="B38" s="49" t="s">
        <v>798</v>
      </c>
      <c r="C38" s="49">
        <v>360</v>
      </c>
      <c r="D38" s="49">
        <v>60.5</v>
      </c>
      <c r="E38" s="49">
        <v>0.77</v>
      </c>
      <c r="F38" s="49">
        <v>15.77</v>
      </c>
      <c r="G38" s="49">
        <v>1.97</v>
      </c>
      <c r="H38" s="49">
        <v>0.08</v>
      </c>
      <c r="I38" s="49">
        <v>2.1800000000000002</v>
      </c>
      <c r="J38" s="49">
        <v>3.31</v>
      </c>
      <c r="K38" s="49">
        <v>6.33</v>
      </c>
      <c r="L38" s="49">
        <v>2.29</v>
      </c>
      <c r="M38" s="49">
        <v>0.26</v>
      </c>
      <c r="N38" s="49">
        <v>3.27</v>
      </c>
      <c r="O38" s="49">
        <v>99.46</v>
      </c>
      <c r="P38" s="179">
        <v>0.3617693522906793</v>
      </c>
      <c r="Q38" s="179">
        <v>0.83317073400681074</v>
      </c>
      <c r="R38" s="179">
        <v>1.2225977066538962</v>
      </c>
      <c r="S38" s="180">
        <v>66.358865095553</v>
      </c>
      <c r="U38" s="49">
        <v>12.99</v>
      </c>
      <c r="V38" s="49">
        <v>12.22</v>
      </c>
      <c r="W38" s="49">
        <v>627.70000000000005</v>
      </c>
      <c r="X38" s="49">
        <v>194.5</v>
      </c>
      <c r="Y38" s="49">
        <v>5.55</v>
      </c>
      <c r="AA38" s="49">
        <v>30.25</v>
      </c>
      <c r="AB38" s="49">
        <v>62.39</v>
      </c>
      <c r="AC38" s="49">
        <v>7.58</v>
      </c>
      <c r="AD38" s="49">
        <v>29.01</v>
      </c>
      <c r="AE38" s="49">
        <v>6.11</v>
      </c>
      <c r="AF38" s="49">
        <v>1.32</v>
      </c>
      <c r="AG38" s="49">
        <v>5.07</v>
      </c>
      <c r="AH38" s="49">
        <v>0.85</v>
      </c>
      <c r="AI38" s="49">
        <v>5.12</v>
      </c>
      <c r="AJ38" s="49">
        <v>1.07</v>
      </c>
      <c r="AK38" s="49">
        <v>2.9</v>
      </c>
      <c r="AL38" s="49">
        <v>0.44</v>
      </c>
      <c r="AM38" s="49">
        <v>2.74</v>
      </c>
      <c r="AN38" s="49">
        <v>0.42</v>
      </c>
      <c r="AO38" s="49">
        <v>237.3</v>
      </c>
      <c r="AP38" s="49">
        <v>26.34</v>
      </c>
      <c r="AQ38" s="49">
        <v>0.19131334022750773</v>
      </c>
      <c r="AR38" s="49">
        <v>0.44777662874870733</v>
      </c>
      <c r="AS38" s="49">
        <v>20.750413223140498</v>
      </c>
      <c r="AT38" s="49">
        <v>0.12225031605562579</v>
      </c>
      <c r="AU38" s="181"/>
      <c r="AV38" s="49">
        <v>0.57210000000000005</v>
      </c>
      <c r="AW38" s="49">
        <v>0.70961600000000002</v>
      </c>
      <c r="AX38" s="49">
        <v>1.1E-5</v>
      </c>
      <c r="AY38" s="49">
        <v>0.1235</v>
      </c>
      <c r="AZ38" s="49">
        <v>0.512459</v>
      </c>
      <c r="BA38" s="49">
        <v>1.2E-5</v>
      </c>
      <c r="BB38" s="49">
        <v>0.51216788903865007</v>
      </c>
      <c r="BC38" s="49">
        <v>0.70668393683172825</v>
      </c>
      <c r="BD38" s="49">
        <v>-0.12602895215985122</v>
      </c>
      <c r="BE38" s="49">
        <v>1169.4883245355397</v>
      </c>
      <c r="BF38" s="49">
        <v>1239.199207547148</v>
      </c>
      <c r="BG38" s="49">
        <v>-0.37214031520081348</v>
      </c>
      <c r="BH38" s="49" t="s">
        <v>795</v>
      </c>
    </row>
    <row r="39" spans="1:60" x14ac:dyDescent="0.3">
      <c r="A39" s="49" t="s">
        <v>618</v>
      </c>
      <c r="B39" s="49" t="s">
        <v>798</v>
      </c>
      <c r="C39" s="49">
        <v>360</v>
      </c>
      <c r="D39" s="49">
        <v>57.38</v>
      </c>
      <c r="E39" s="49">
        <v>0.96</v>
      </c>
      <c r="F39" s="49">
        <v>15.3</v>
      </c>
      <c r="G39" s="49">
        <v>5.83</v>
      </c>
      <c r="H39" s="49">
        <v>0.12</v>
      </c>
      <c r="I39" s="49">
        <v>4.04</v>
      </c>
      <c r="J39" s="49">
        <v>4.3899999999999997</v>
      </c>
      <c r="K39" s="49">
        <v>4.0999999999999996</v>
      </c>
      <c r="L39" s="49">
        <v>2.81</v>
      </c>
      <c r="M39" s="49">
        <v>0.14000000000000001</v>
      </c>
      <c r="N39" s="49">
        <v>2.64</v>
      </c>
      <c r="O39" s="49">
        <v>99.72</v>
      </c>
      <c r="P39" s="179">
        <v>0.68536585365853664</v>
      </c>
      <c r="Q39" s="179">
        <v>0.86001527660564225</v>
      </c>
      <c r="R39" s="179">
        <v>1.5621314463385871</v>
      </c>
      <c r="S39" s="180">
        <v>55.262046730607793</v>
      </c>
      <c r="U39" s="49">
        <v>5.77</v>
      </c>
      <c r="V39" s="49">
        <v>11.05</v>
      </c>
      <c r="W39" s="49">
        <v>451.1</v>
      </c>
      <c r="X39" s="49">
        <v>165.8</v>
      </c>
      <c r="Y39" s="49">
        <v>4.91</v>
      </c>
      <c r="AA39" s="49">
        <v>15.06</v>
      </c>
      <c r="AB39" s="49">
        <v>33.049999999999997</v>
      </c>
      <c r="AC39" s="49">
        <v>4.1900000000000004</v>
      </c>
      <c r="AD39" s="49">
        <v>17.02</v>
      </c>
      <c r="AE39" s="49">
        <v>4.03</v>
      </c>
      <c r="AF39" s="49">
        <v>1.19</v>
      </c>
      <c r="AG39" s="49">
        <v>4.0599999999999996</v>
      </c>
      <c r="AH39" s="49">
        <v>0.66</v>
      </c>
      <c r="AI39" s="49">
        <v>3.88</v>
      </c>
      <c r="AJ39" s="49">
        <v>0.72</v>
      </c>
      <c r="AK39" s="49">
        <v>1.98</v>
      </c>
      <c r="AL39" s="49">
        <v>0.3</v>
      </c>
      <c r="AM39" s="49">
        <v>1.94</v>
      </c>
      <c r="AN39" s="49">
        <v>0.3</v>
      </c>
      <c r="AO39" s="49">
        <v>483.2</v>
      </c>
      <c r="AP39" s="49">
        <v>17.91</v>
      </c>
      <c r="AQ39" s="49">
        <v>0.28848413631022329</v>
      </c>
      <c r="AR39" s="49">
        <v>0.33901292596944771</v>
      </c>
      <c r="AS39" s="49">
        <v>29.953519256308102</v>
      </c>
      <c r="AT39" s="49">
        <v>3.5223509933774835E-2</v>
      </c>
      <c r="AU39" s="181"/>
      <c r="AV39" s="49">
        <v>0.36430000000000001</v>
      </c>
      <c r="AW39" s="49">
        <v>0.70687999999999995</v>
      </c>
      <c r="AX39" s="49">
        <v>1.0000000000000001E-5</v>
      </c>
      <c r="AY39" s="49">
        <v>0.13669999999999999</v>
      </c>
      <c r="AZ39" s="49">
        <v>0.51254500000000003</v>
      </c>
      <c r="BA39" s="49">
        <v>1.0000000000000001E-5</v>
      </c>
      <c r="BB39" s="49">
        <v>0.51222277434480545</v>
      </c>
      <c r="BC39" s="49">
        <v>0.70501293023562062</v>
      </c>
      <c r="BD39" s="49">
        <v>0.94558478263673251</v>
      </c>
      <c r="BE39" s="49">
        <v>1199.8070089911048</v>
      </c>
      <c r="BF39" s="49">
        <v>1154.9198140902988</v>
      </c>
      <c r="BG39" s="49">
        <v>-0.30503304524656849</v>
      </c>
      <c r="BH39" s="49" t="s">
        <v>795</v>
      </c>
    </row>
    <row r="40" spans="1:60" x14ac:dyDescent="0.3">
      <c r="A40" s="49" t="s">
        <v>619</v>
      </c>
      <c r="B40" s="49" t="s">
        <v>798</v>
      </c>
      <c r="C40" s="49">
        <v>360</v>
      </c>
      <c r="D40" s="49">
        <v>58.08</v>
      </c>
      <c r="E40" s="49">
        <v>0.94</v>
      </c>
      <c r="F40" s="49">
        <v>13.1</v>
      </c>
      <c r="G40" s="49">
        <v>5.57</v>
      </c>
      <c r="H40" s="49">
        <v>0.11</v>
      </c>
      <c r="I40" s="49">
        <v>5.4</v>
      </c>
      <c r="J40" s="49">
        <v>5.7</v>
      </c>
      <c r="K40" s="49">
        <v>2.81</v>
      </c>
      <c r="L40" s="49">
        <v>2.92</v>
      </c>
      <c r="M40" s="49">
        <v>0.08</v>
      </c>
      <c r="N40" s="49">
        <v>2.29</v>
      </c>
      <c r="O40" s="49">
        <v>99.59</v>
      </c>
      <c r="P40" s="179">
        <v>1.0391459074733096</v>
      </c>
      <c r="Q40" s="179">
        <v>0.72082752985189991</v>
      </c>
      <c r="R40" s="179">
        <v>1.6813379738885086</v>
      </c>
      <c r="S40" s="180">
        <v>63.344865906044191</v>
      </c>
      <c r="U40" s="49">
        <v>4.66</v>
      </c>
      <c r="V40" s="49">
        <v>13.52</v>
      </c>
      <c r="W40" s="49">
        <v>434.4</v>
      </c>
      <c r="X40" s="49">
        <v>130</v>
      </c>
      <c r="Y40" s="49">
        <v>3.53</v>
      </c>
      <c r="AA40" s="49">
        <v>16.010000000000002</v>
      </c>
      <c r="AB40" s="49">
        <v>33.82</v>
      </c>
      <c r="AC40" s="49">
        <v>4.1500000000000004</v>
      </c>
      <c r="AD40" s="49">
        <v>17.329999999999998</v>
      </c>
      <c r="AE40" s="49">
        <v>3.94</v>
      </c>
      <c r="AF40" s="49">
        <v>1.21</v>
      </c>
      <c r="AG40" s="49">
        <v>4.03</v>
      </c>
      <c r="AH40" s="49">
        <v>0.64</v>
      </c>
      <c r="AI40" s="49">
        <v>3.8</v>
      </c>
      <c r="AJ40" s="49">
        <v>0.78</v>
      </c>
      <c r="AK40" s="49">
        <v>2.25</v>
      </c>
      <c r="AL40" s="49">
        <v>0.33</v>
      </c>
      <c r="AM40" s="49">
        <v>2.11</v>
      </c>
      <c r="AN40" s="49">
        <v>0.32</v>
      </c>
      <c r="AO40" s="49">
        <v>393.3</v>
      </c>
      <c r="AP40" s="49">
        <v>20.32</v>
      </c>
      <c r="AQ40" s="49">
        <v>0.20369301788805541</v>
      </c>
      <c r="AR40" s="49">
        <v>0.26889786497403351</v>
      </c>
      <c r="AS40" s="49">
        <v>27.133041848844467</v>
      </c>
      <c r="AT40" s="49">
        <v>4.406305619120264E-2</v>
      </c>
      <c r="AU40" s="181"/>
      <c r="AV40" s="49">
        <v>0.32600000000000001</v>
      </c>
      <c r="AW40" s="49">
        <v>0.70607600000000004</v>
      </c>
      <c r="AX40" s="49">
        <v>1.1E-5</v>
      </c>
      <c r="AY40" s="49">
        <v>0.1449</v>
      </c>
      <c r="AZ40" s="49">
        <v>0.51267499999999999</v>
      </c>
      <c r="BA40" s="49">
        <v>1.0000000000000001E-5</v>
      </c>
      <c r="BB40" s="49">
        <v>0.51233344551984128</v>
      </c>
      <c r="BC40" s="49">
        <v>0.70440522112767601</v>
      </c>
      <c r="BD40" s="49">
        <v>3.106395380629845</v>
      </c>
      <c r="BE40" s="49">
        <v>1055.0972595780895</v>
      </c>
      <c r="BF40" s="49">
        <v>984.83676005402981</v>
      </c>
      <c r="BG40" s="49">
        <v>-0.26334519572953741</v>
      </c>
      <c r="BH40" s="49" t="s">
        <v>795</v>
      </c>
    </row>
    <row r="41" spans="1:60" x14ac:dyDescent="0.3">
      <c r="A41" s="49" t="s">
        <v>620</v>
      </c>
      <c r="B41" s="49" t="s">
        <v>799</v>
      </c>
      <c r="C41" s="49">
        <v>360</v>
      </c>
      <c r="D41" s="49">
        <v>52.2</v>
      </c>
      <c r="E41" s="49">
        <v>1.1399999999999999</v>
      </c>
      <c r="F41" s="49">
        <v>15.33</v>
      </c>
      <c r="G41" s="49">
        <v>4.29</v>
      </c>
      <c r="H41" s="49">
        <v>0.22</v>
      </c>
      <c r="I41" s="49">
        <v>6.96</v>
      </c>
      <c r="J41" s="49">
        <v>5.78</v>
      </c>
      <c r="K41" s="49">
        <v>5.28</v>
      </c>
      <c r="L41" s="49">
        <v>0.85</v>
      </c>
      <c r="M41" s="49">
        <v>0.21</v>
      </c>
      <c r="N41" s="49">
        <v>2.2999999999999998</v>
      </c>
      <c r="O41" s="49">
        <v>99.4</v>
      </c>
      <c r="P41" s="179">
        <v>0.16098484848484848</v>
      </c>
      <c r="Q41" s="179">
        <v>0.76129845943992291</v>
      </c>
      <c r="R41" s="179">
        <v>1.5954138604186712</v>
      </c>
      <c r="S41" s="180">
        <v>74.305904509339712</v>
      </c>
      <c r="U41" s="49">
        <v>3.2</v>
      </c>
      <c r="V41" s="49">
        <v>4.7300000000000004</v>
      </c>
      <c r="W41" s="49">
        <v>515.79999999999995</v>
      </c>
      <c r="X41" s="49">
        <v>112.9</v>
      </c>
      <c r="Y41" s="49">
        <v>3.19</v>
      </c>
      <c r="AA41" s="49">
        <v>11.13</v>
      </c>
      <c r="AB41" s="49">
        <v>25.69</v>
      </c>
      <c r="AC41" s="49">
        <v>3.56</v>
      </c>
      <c r="AD41" s="49">
        <v>14.35</v>
      </c>
      <c r="AE41" s="49">
        <v>4.37</v>
      </c>
      <c r="AF41" s="49">
        <v>1.21</v>
      </c>
      <c r="AG41" s="49">
        <v>4.21</v>
      </c>
      <c r="AH41" s="49">
        <v>0.72</v>
      </c>
      <c r="AI41" s="49">
        <v>4.49</v>
      </c>
      <c r="AJ41" s="49">
        <v>0.96</v>
      </c>
      <c r="AK41" s="49">
        <v>2.67</v>
      </c>
      <c r="AL41" s="49">
        <v>0.4</v>
      </c>
      <c r="AM41" s="49">
        <v>2.39</v>
      </c>
      <c r="AN41" s="49">
        <v>0.38</v>
      </c>
      <c r="AO41" s="49">
        <v>813.5</v>
      </c>
      <c r="AP41" s="49">
        <v>24.99</v>
      </c>
      <c r="AQ41" s="49">
        <v>0.22229965156794426</v>
      </c>
      <c r="AR41" s="49">
        <v>0.22299651567944254</v>
      </c>
      <c r="AS41" s="49">
        <v>46.34321653189577</v>
      </c>
      <c r="AT41" s="49">
        <v>1.7639827904118006E-2</v>
      </c>
      <c r="AU41" s="181"/>
      <c r="AV41" s="49">
        <v>5.7099999999999998E-2</v>
      </c>
      <c r="AW41" s="49">
        <v>0.70596400000000004</v>
      </c>
      <c r="AX41" s="49">
        <v>1.1E-5</v>
      </c>
      <c r="AY41" s="49">
        <v>0.1668</v>
      </c>
      <c r="AZ41" s="49">
        <v>0.51267700000000005</v>
      </c>
      <c r="BA41" s="49">
        <v>9.0000000000000002E-6</v>
      </c>
      <c r="BB41" s="49">
        <v>0.51228382341414447</v>
      </c>
      <c r="BC41" s="49">
        <v>0.70567135744291509</v>
      </c>
      <c r="BD41" s="49">
        <v>2.1375435377746221</v>
      </c>
      <c r="BE41" s="49">
        <v>1540.9067805107716</v>
      </c>
      <c r="BF41" s="49">
        <v>1061.1210203751591</v>
      </c>
      <c r="BG41" s="49">
        <v>-0.15200813421453996</v>
      </c>
      <c r="BH41" s="49" t="s">
        <v>795</v>
      </c>
    </row>
    <row r="42" spans="1:60" x14ac:dyDescent="0.3">
      <c r="A42" s="49" t="s">
        <v>704</v>
      </c>
      <c r="B42" s="49" t="s">
        <v>787</v>
      </c>
      <c r="C42" s="49">
        <v>360</v>
      </c>
      <c r="D42" s="49">
        <v>74.400000000000006</v>
      </c>
      <c r="E42" s="49">
        <v>0.2</v>
      </c>
      <c r="F42" s="49">
        <v>12.19</v>
      </c>
      <c r="G42" s="49">
        <v>1.99</v>
      </c>
      <c r="H42" s="49">
        <v>0.04</v>
      </c>
      <c r="I42" s="49">
        <v>0.04</v>
      </c>
      <c r="J42" s="49">
        <v>0.4</v>
      </c>
      <c r="K42" s="49">
        <v>2.08</v>
      </c>
      <c r="L42" s="49">
        <v>7.9</v>
      </c>
      <c r="M42" s="49">
        <v>0.02</v>
      </c>
      <c r="N42" s="49">
        <v>0.51</v>
      </c>
      <c r="O42" s="49">
        <v>100.11</v>
      </c>
      <c r="P42" s="179">
        <v>3.7980769230769229</v>
      </c>
      <c r="Q42" s="179">
        <v>0.95811886098924537</v>
      </c>
      <c r="R42" s="179">
        <v>1.0163181247517976</v>
      </c>
      <c r="S42" s="180">
        <v>3.4590475948367341</v>
      </c>
      <c r="U42" s="49">
        <v>13.29</v>
      </c>
      <c r="V42" s="49">
        <v>11.31</v>
      </c>
      <c r="W42" s="49">
        <v>1011</v>
      </c>
      <c r="X42" s="49">
        <v>369.1</v>
      </c>
      <c r="Y42" s="49">
        <v>8.01</v>
      </c>
      <c r="AA42" s="49">
        <v>30.95</v>
      </c>
      <c r="AB42" s="49">
        <v>78.010000000000005</v>
      </c>
      <c r="AC42" s="49">
        <v>9.73</v>
      </c>
      <c r="AD42" s="49">
        <v>37.4</v>
      </c>
      <c r="AE42" s="49">
        <v>9.1199999999999992</v>
      </c>
      <c r="AF42" s="49">
        <v>2.0099999999999998</v>
      </c>
      <c r="AG42" s="49">
        <v>7.65</v>
      </c>
      <c r="AH42" s="49">
        <v>1.42</v>
      </c>
      <c r="AI42" s="49">
        <v>9.3699999999999992</v>
      </c>
      <c r="AJ42" s="49">
        <v>1.98</v>
      </c>
      <c r="AK42" s="49">
        <v>5.66</v>
      </c>
      <c r="AL42" s="49">
        <v>0.88</v>
      </c>
      <c r="AM42" s="49">
        <v>5.51</v>
      </c>
      <c r="AN42" s="49">
        <v>0.87</v>
      </c>
      <c r="AO42" s="49">
        <v>222.9</v>
      </c>
      <c r="AP42" s="49">
        <v>26.18</v>
      </c>
      <c r="AQ42" s="49">
        <v>0.21417112299465241</v>
      </c>
      <c r="AR42" s="49">
        <v>0.3553475935828877</v>
      </c>
      <c r="AS42" s="49">
        <v>32.665589660743137</v>
      </c>
      <c r="AT42" s="49">
        <v>0.167788245850157</v>
      </c>
      <c r="AU42" s="181"/>
      <c r="AV42" s="49">
        <v>2.5859999999999999</v>
      </c>
      <c r="AW42" s="49">
        <v>0.71570299999999998</v>
      </c>
      <c r="AX42" s="49">
        <v>1.1E-5</v>
      </c>
      <c r="AY42" s="49">
        <v>0.13289999999999999</v>
      </c>
      <c r="AZ42" s="49">
        <v>0.51264600000000005</v>
      </c>
      <c r="BA42" s="49">
        <v>1.1E-5</v>
      </c>
      <c r="BB42" s="49">
        <v>0.51233273160515469</v>
      </c>
      <c r="BC42" s="49">
        <v>0.70244952096984647</v>
      </c>
      <c r="BD42" s="49">
        <v>3.0924564808176846</v>
      </c>
      <c r="BE42" s="49">
        <v>953.154773304321</v>
      </c>
      <c r="BF42" s="49">
        <v>985.93453381598431</v>
      </c>
      <c r="BG42" s="49">
        <v>-0.32435180477885117</v>
      </c>
      <c r="BH42" s="49" t="s">
        <v>795</v>
      </c>
    </row>
    <row r="43" spans="1:60" x14ac:dyDescent="0.3">
      <c r="A43" s="49" t="s">
        <v>707</v>
      </c>
      <c r="B43" s="49" t="s">
        <v>798</v>
      </c>
      <c r="C43" s="49">
        <v>360</v>
      </c>
      <c r="D43" s="49">
        <v>58.41</v>
      </c>
      <c r="E43" s="49">
        <v>1.01</v>
      </c>
      <c r="F43" s="49">
        <v>15.02</v>
      </c>
      <c r="G43" s="49">
        <v>4.13</v>
      </c>
      <c r="H43" s="49">
        <v>0.18</v>
      </c>
      <c r="I43" s="49">
        <v>1.56</v>
      </c>
      <c r="J43" s="49">
        <v>5.01</v>
      </c>
      <c r="K43" s="49">
        <v>2.98</v>
      </c>
      <c r="L43" s="49">
        <v>2.89</v>
      </c>
      <c r="M43" s="49">
        <v>0.43</v>
      </c>
      <c r="N43" s="49">
        <v>2.5099999999999998</v>
      </c>
      <c r="O43" s="49">
        <v>99.4</v>
      </c>
      <c r="P43" s="179">
        <v>0.9697986577181209</v>
      </c>
      <c r="Q43" s="179">
        <v>0.8750927335843437</v>
      </c>
      <c r="R43" s="179">
        <v>1.8684989519430677</v>
      </c>
      <c r="S43" s="180">
        <v>40.238073501826776</v>
      </c>
      <c r="U43" s="49">
        <v>13.06</v>
      </c>
      <c r="V43" s="49">
        <v>11.52</v>
      </c>
      <c r="W43" s="49">
        <v>501.7</v>
      </c>
      <c r="X43" s="49">
        <v>300.60000000000002</v>
      </c>
      <c r="Y43" s="49">
        <v>8.23</v>
      </c>
      <c r="AA43" s="49">
        <v>26.89</v>
      </c>
      <c r="AB43" s="49">
        <v>58.39</v>
      </c>
      <c r="AC43" s="49">
        <v>6.47</v>
      </c>
      <c r="AD43" s="49">
        <v>24.26</v>
      </c>
      <c r="AE43" s="49">
        <v>6.11</v>
      </c>
      <c r="AF43" s="49">
        <v>1.18</v>
      </c>
      <c r="AG43" s="49">
        <v>5.16</v>
      </c>
      <c r="AH43" s="49">
        <v>1.03</v>
      </c>
      <c r="AI43" s="49">
        <v>6.97</v>
      </c>
      <c r="AJ43" s="49">
        <v>1.51</v>
      </c>
      <c r="AK43" s="49">
        <v>4.57</v>
      </c>
      <c r="AL43" s="49">
        <v>0.76</v>
      </c>
      <c r="AM43" s="49">
        <v>5.16</v>
      </c>
      <c r="AN43" s="49">
        <v>0.79</v>
      </c>
      <c r="AO43" s="49">
        <v>235.3</v>
      </c>
      <c r="AP43" s="49">
        <v>24.31</v>
      </c>
      <c r="AQ43" s="49">
        <v>0.33924154987633964</v>
      </c>
      <c r="AR43" s="49">
        <v>0.53833470733718058</v>
      </c>
      <c r="AS43" s="49">
        <v>18.657493492004463</v>
      </c>
      <c r="AT43" s="49">
        <v>0.10310242243943901</v>
      </c>
      <c r="AU43" s="181"/>
      <c r="AV43" s="49">
        <v>3.5169999999999999</v>
      </c>
      <c r="AW43" s="49">
        <v>0.71971099999999999</v>
      </c>
      <c r="AX43" s="49">
        <v>1.2E-5</v>
      </c>
      <c r="AY43" s="49">
        <v>0.14699999999999999</v>
      </c>
      <c r="AZ43" s="49">
        <v>0.51268199999999997</v>
      </c>
      <c r="BA43" s="49">
        <v>1.5E-5</v>
      </c>
      <c r="BB43" s="49">
        <v>0.51233549545491142</v>
      </c>
      <c r="BC43" s="49">
        <v>0.70168606351544849</v>
      </c>
      <c r="BD43" s="49">
        <v>3.1464195461206046</v>
      </c>
      <c r="BE43" s="49">
        <v>1072.3158556494075</v>
      </c>
      <c r="BF43" s="49">
        <v>981.68456799191517</v>
      </c>
      <c r="BG43" s="49">
        <v>-0.25266903914590755</v>
      </c>
      <c r="BH43" s="49" t="s">
        <v>795</v>
      </c>
    </row>
    <row r="44" spans="1:60" x14ac:dyDescent="0.3">
      <c r="A44" s="49" t="s">
        <v>708</v>
      </c>
      <c r="B44" s="49" t="s">
        <v>796</v>
      </c>
      <c r="C44" s="49">
        <v>360</v>
      </c>
      <c r="D44" s="49">
        <v>65.12</v>
      </c>
      <c r="E44" s="49">
        <v>0.59</v>
      </c>
      <c r="F44" s="49">
        <v>15.02</v>
      </c>
      <c r="G44" s="49">
        <v>4.45</v>
      </c>
      <c r="H44" s="49">
        <v>0.09</v>
      </c>
      <c r="I44" s="49">
        <v>1.1100000000000001</v>
      </c>
      <c r="J44" s="49">
        <v>1.21</v>
      </c>
      <c r="K44" s="49">
        <v>5.22</v>
      </c>
      <c r="L44" s="49">
        <v>4.82</v>
      </c>
      <c r="M44" s="49">
        <v>0.32</v>
      </c>
      <c r="N44" s="49">
        <v>1.72</v>
      </c>
      <c r="O44" s="49">
        <v>100.35</v>
      </c>
      <c r="P44" s="179">
        <v>0.92337164750957867</v>
      </c>
      <c r="Q44" s="179">
        <v>0.93746782099165615</v>
      </c>
      <c r="R44" s="179">
        <v>1.0869915500904994</v>
      </c>
      <c r="S44" s="180">
        <v>30.778233480928048</v>
      </c>
      <c r="U44" s="49">
        <v>10.11</v>
      </c>
      <c r="V44" s="49">
        <v>7.8</v>
      </c>
      <c r="W44" s="49">
        <v>337.9</v>
      </c>
      <c r="X44" s="49">
        <v>231.8</v>
      </c>
      <c r="Y44" s="49">
        <v>5.97</v>
      </c>
      <c r="AA44" s="49">
        <v>14.05</v>
      </c>
      <c r="AB44" s="49">
        <v>33.869999999999997</v>
      </c>
      <c r="AC44" s="49">
        <v>4.2699999999999996</v>
      </c>
      <c r="AD44" s="49">
        <v>16.73</v>
      </c>
      <c r="AE44" s="49">
        <v>4.24</v>
      </c>
      <c r="AF44" s="49">
        <v>1.08</v>
      </c>
      <c r="AG44" s="49">
        <v>4.09</v>
      </c>
      <c r="AH44" s="49">
        <v>0.71</v>
      </c>
      <c r="AI44" s="49">
        <v>4.0599999999999996</v>
      </c>
      <c r="AJ44" s="49">
        <v>0.79</v>
      </c>
      <c r="AK44" s="49">
        <v>2.2200000000000002</v>
      </c>
      <c r="AL44" s="49">
        <v>0.32</v>
      </c>
      <c r="AM44" s="49">
        <v>1.97</v>
      </c>
      <c r="AN44" s="49">
        <v>0.31</v>
      </c>
      <c r="AO44" s="49">
        <v>148.69999999999999</v>
      </c>
      <c r="AP44" s="49">
        <v>22.87</v>
      </c>
      <c r="AQ44" s="49">
        <v>0.35684399282725643</v>
      </c>
      <c r="AR44" s="49">
        <v>0.60430364614465026</v>
      </c>
      <c r="AS44" s="49">
        <v>24.049822064056936</v>
      </c>
      <c r="AT44" s="49">
        <v>0.11250840618695361</v>
      </c>
      <c r="AU44" s="181"/>
      <c r="AV44" s="49">
        <v>4.5359999999999996</v>
      </c>
      <c r="AW44" s="49">
        <v>0.72411499999999995</v>
      </c>
      <c r="AX44" s="49">
        <v>1.1E-5</v>
      </c>
      <c r="AY44" s="49">
        <v>0.13830000000000001</v>
      </c>
      <c r="AZ44" s="49">
        <v>0.51271900000000004</v>
      </c>
      <c r="BA44" s="49">
        <v>1.0000000000000001E-5</v>
      </c>
      <c r="BB44" s="49">
        <v>0.5123930028667637</v>
      </c>
      <c r="BC44" s="49">
        <v>0.70086759826729439</v>
      </c>
      <c r="BD44" s="49">
        <v>4.2692288499290854</v>
      </c>
      <c r="BE44" s="49">
        <v>873.8564359367806</v>
      </c>
      <c r="BF44" s="49">
        <v>893.22873461193706</v>
      </c>
      <c r="BG44" s="49">
        <v>-0.2968988307066599</v>
      </c>
      <c r="BH44" s="49" t="s">
        <v>795</v>
      </c>
    </row>
    <row r="45" spans="1:60" x14ac:dyDescent="0.3">
      <c r="A45" s="49" t="s">
        <v>709</v>
      </c>
      <c r="B45" s="49" t="s">
        <v>799</v>
      </c>
      <c r="C45" s="49">
        <v>360</v>
      </c>
      <c r="D45" s="49">
        <v>55.68</v>
      </c>
      <c r="E45" s="49">
        <v>0.72</v>
      </c>
      <c r="F45" s="49">
        <v>17.190000000000001</v>
      </c>
      <c r="G45" s="49">
        <v>4.3600000000000003</v>
      </c>
      <c r="H45" s="49">
        <v>0.23</v>
      </c>
      <c r="I45" s="49">
        <v>4.93</v>
      </c>
      <c r="J45" s="49">
        <v>2.62</v>
      </c>
      <c r="K45" s="49">
        <v>5.28</v>
      </c>
      <c r="L45" s="49">
        <v>3.68</v>
      </c>
      <c r="M45" s="49">
        <v>0.27</v>
      </c>
      <c r="N45" s="49">
        <v>3.07</v>
      </c>
      <c r="O45" s="49">
        <v>100.64</v>
      </c>
      <c r="P45" s="179">
        <v>0.69696969696969702</v>
      </c>
      <c r="Q45" s="179">
        <v>0.98499947455139036</v>
      </c>
      <c r="R45" s="179">
        <v>1.3557163921222199</v>
      </c>
      <c r="S45" s="180">
        <v>66.838803454052211</v>
      </c>
      <c r="U45" s="49">
        <v>11.16</v>
      </c>
      <c r="V45" s="49">
        <v>6.62</v>
      </c>
      <c r="W45" s="49">
        <v>532</v>
      </c>
      <c r="X45" s="49">
        <v>205.4</v>
      </c>
      <c r="Y45" s="49">
        <v>5.59</v>
      </c>
      <c r="AA45" s="49">
        <v>16.82</v>
      </c>
      <c r="AB45" s="49">
        <v>41.75</v>
      </c>
      <c r="AC45" s="49">
        <v>5.55</v>
      </c>
      <c r="AD45" s="49">
        <v>22.42</v>
      </c>
      <c r="AE45" s="49">
        <v>5.49</v>
      </c>
      <c r="AF45" s="49">
        <v>1.18</v>
      </c>
      <c r="AG45" s="49">
        <v>4.67</v>
      </c>
      <c r="AH45" s="49">
        <v>0.7</v>
      </c>
      <c r="AI45" s="49">
        <v>4.21</v>
      </c>
      <c r="AJ45" s="49">
        <v>0.85</v>
      </c>
      <c r="AK45" s="49">
        <v>2.36</v>
      </c>
      <c r="AL45" s="49">
        <v>0.36</v>
      </c>
      <c r="AM45" s="49">
        <v>2.5</v>
      </c>
      <c r="AN45" s="49">
        <v>0.41</v>
      </c>
      <c r="AO45" s="49">
        <v>192.9</v>
      </c>
      <c r="AP45" s="49">
        <v>22.47</v>
      </c>
      <c r="AQ45" s="49">
        <v>0.2493309545049063</v>
      </c>
      <c r="AR45" s="49">
        <v>0.49776984834968774</v>
      </c>
      <c r="AS45" s="49">
        <v>31.629013079667061</v>
      </c>
      <c r="AT45" s="49">
        <v>0.11622602384655262</v>
      </c>
      <c r="AU45" s="181"/>
      <c r="AV45" s="49">
        <v>2.6219999999999999</v>
      </c>
      <c r="AW45" s="49">
        <v>0.71644300000000005</v>
      </c>
      <c r="AX45" s="49">
        <v>1.0000000000000001E-5</v>
      </c>
      <c r="AY45" s="49">
        <v>0.13420000000000001</v>
      </c>
      <c r="AZ45" s="49">
        <v>0.51273100000000005</v>
      </c>
      <c r="BA45" s="49">
        <v>1.1E-5</v>
      </c>
      <c r="BB45" s="49">
        <v>0.51241466727924578</v>
      </c>
      <c r="BC45" s="49">
        <v>0.70300501778149171</v>
      </c>
      <c r="BD45" s="49">
        <v>4.6922178719155383</v>
      </c>
      <c r="BE45" s="49">
        <v>805.78329074199951</v>
      </c>
      <c r="BF45" s="49">
        <v>859.89203974068312</v>
      </c>
      <c r="BG45" s="49">
        <v>-0.31774275546517539</v>
      </c>
      <c r="BH45" s="49" t="s">
        <v>795</v>
      </c>
    </row>
    <row r="46" spans="1:60" x14ac:dyDescent="0.3">
      <c r="A46" s="49" t="s">
        <v>710</v>
      </c>
      <c r="B46" s="49" t="s">
        <v>798</v>
      </c>
      <c r="C46" s="49">
        <v>360</v>
      </c>
      <c r="D46" s="49">
        <v>59.58</v>
      </c>
      <c r="E46" s="49">
        <v>0.75</v>
      </c>
      <c r="F46" s="49">
        <v>16.579999999999998</v>
      </c>
      <c r="G46" s="49">
        <v>6.19</v>
      </c>
      <c r="H46" s="49">
        <v>0.23</v>
      </c>
      <c r="I46" s="49">
        <v>3.09</v>
      </c>
      <c r="J46" s="49">
        <v>1.71</v>
      </c>
      <c r="K46" s="49">
        <v>4.0999999999999996</v>
      </c>
      <c r="L46" s="49">
        <v>4.72</v>
      </c>
      <c r="M46" s="49">
        <v>0.12</v>
      </c>
      <c r="N46" s="49">
        <v>2.0699999999999998</v>
      </c>
      <c r="O46" s="49">
        <v>99.98</v>
      </c>
      <c r="P46" s="179">
        <v>1.1512195121951221</v>
      </c>
      <c r="Q46" s="179">
        <v>1.1066977976392864</v>
      </c>
      <c r="R46" s="179">
        <v>1.3971678459596923</v>
      </c>
      <c r="S46" s="180">
        <v>47.085120473987089</v>
      </c>
      <c r="U46" s="49">
        <v>7.77</v>
      </c>
      <c r="V46" s="49">
        <v>10.84</v>
      </c>
      <c r="W46" s="49">
        <v>814</v>
      </c>
      <c r="X46" s="49">
        <v>141.4</v>
      </c>
      <c r="Y46" s="49">
        <v>4.25</v>
      </c>
      <c r="AA46" s="49">
        <v>30.89</v>
      </c>
      <c r="AB46" s="49">
        <v>50.24</v>
      </c>
      <c r="AC46" s="49">
        <v>6.91</v>
      </c>
      <c r="AD46" s="49">
        <v>26.14</v>
      </c>
      <c r="AE46" s="49">
        <v>5.95</v>
      </c>
      <c r="AF46" s="49">
        <v>1.86</v>
      </c>
      <c r="AG46" s="49">
        <v>5.69</v>
      </c>
      <c r="AH46" s="49">
        <v>0.91</v>
      </c>
      <c r="AI46" s="49">
        <v>5.55</v>
      </c>
      <c r="AJ46" s="49">
        <v>1.03</v>
      </c>
      <c r="AK46" s="49">
        <v>2.93</v>
      </c>
      <c r="AL46" s="49">
        <v>0.48</v>
      </c>
      <c r="AM46" s="49">
        <v>3.07</v>
      </c>
      <c r="AN46" s="49">
        <v>0.48</v>
      </c>
      <c r="AO46" s="49">
        <v>679.7</v>
      </c>
      <c r="AP46" s="49">
        <v>20.36</v>
      </c>
      <c r="AQ46" s="49">
        <v>0.16258607498087221</v>
      </c>
      <c r="AR46" s="49">
        <v>0.29724560061208871</v>
      </c>
      <c r="AS46" s="49">
        <v>26.351570087406927</v>
      </c>
      <c r="AT46" s="49">
        <v>3.8458143298514047E-2</v>
      </c>
      <c r="AU46" s="181"/>
      <c r="AV46" s="49">
        <v>0.69379999999999997</v>
      </c>
      <c r="AW46" s="49">
        <v>0.70855900000000005</v>
      </c>
      <c r="AX46" s="49">
        <v>1.2999999999999999E-5</v>
      </c>
      <c r="AY46" s="49">
        <v>0.1303</v>
      </c>
      <c r="AZ46" s="49">
        <v>0.51266</v>
      </c>
      <c r="BA46" s="49">
        <v>1.2E-5</v>
      </c>
      <c r="BB46" s="49">
        <v>0.51235286025697258</v>
      </c>
      <c r="BC46" s="49">
        <v>0.70500321355331774</v>
      </c>
      <c r="BD46" s="49">
        <v>3.4854603877287893</v>
      </c>
      <c r="BE46" s="49">
        <v>897.88199046170689</v>
      </c>
      <c r="BF46" s="49">
        <v>954.98004633262565</v>
      </c>
      <c r="BG46" s="49">
        <v>-0.33756990340620241</v>
      </c>
      <c r="BH46" s="49" t="s">
        <v>795</v>
      </c>
    </row>
    <row r="47" spans="1:60" x14ac:dyDescent="0.3">
      <c r="A47" s="49" t="s">
        <v>711</v>
      </c>
      <c r="B47" s="49" t="s">
        <v>777</v>
      </c>
      <c r="C47" s="49">
        <v>360</v>
      </c>
      <c r="D47" s="49">
        <v>66.040000000000006</v>
      </c>
      <c r="E47" s="49">
        <v>0.68</v>
      </c>
      <c r="F47" s="49">
        <v>15.08</v>
      </c>
      <c r="G47" s="49">
        <v>5.3</v>
      </c>
      <c r="H47" s="49">
        <v>0.09</v>
      </c>
      <c r="I47" s="49">
        <v>1.66</v>
      </c>
      <c r="J47" s="49">
        <v>1.72</v>
      </c>
      <c r="K47" s="49">
        <v>5.08</v>
      </c>
      <c r="L47" s="49">
        <v>1.82</v>
      </c>
      <c r="M47" s="49">
        <v>0.13</v>
      </c>
      <c r="N47" s="49">
        <v>2.19</v>
      </c>
      <c r="O47" s="49">
        <v>99.79</v>
      </c>
      <c r="P47" s="179">
        <v>0.3582677165354331</v>
      </c>
      <c r="Q47" s="179">
        <v>1.1199264377297318</v>
      </c>
      <c r="R47" s="179">
        <v>1.4594989564360199</v>
      </c>
      <c r="S47" s="180">
        <v>35.827643799300127</v>
      </c>
      <c r="AD47" s="49">
        <v>19.809999999999999</v>
      </c>
      <c r="AE47" s="49">
        <v>4.79</v>
      </c>
      <c r="AO47" s="49">
        <v>258.7</v>
      </c>
      <c r="AQ47" s="49">
        <v>0</v>
      </c>
      <c r="AR47" s="49">
        <v>0</v>
      </c>
      <c r="AS47" s="49">
        <v>0</v>
      </c>
      <c r="AT47" s="49">
        <v>7.657518361035949E-2</v>
      </c>
      <c r="AU47" s="181"/>
      <c r="AV47" s="49">
        <v>0.51349999999999996</v>
      </c>
      <c r="AW47" s="49">
        <v>0.70694800000000002</v>
      </c>
      <c r="AX47" s="49">
        <v>1.0000000000000001E-5</v>
      </c>
      <c r="AY47" s="49">
        <v>0.14610000000000001</v>
      </c>
      <c r="AZ47" s="49">
        <v>0.51283500000000004</v>
      </c>
      <c r="BA47" s="49">
        <v>1.1E-5</v>
      </c>
      <c r="BB47" s="49">
        <v>0.51249061691131004</v>
      </c>
      <c r="BC47" s="49">
        <v>0.70431626702166128</v>
      </c>
      <c r="BD47" s="49">
        <v>6.1751041774504856</v>
      </c>
      <c r="BE47" s="49">
        <v>712.95155796217921</v>
      </c>
      <c r="BF47" s="49">
        <v>742.96507274081193</v>
      </c>
      <c r="BG47" s="49">
        <v>-0.25724453482460596</v>
      </c>
      <c r="BH47" s="49" t="s">
        <v>795</v>
      </c>
    </row>
    <row r="48" spans="1:60" x14ac:dyDescent="0.3">
      <c r="A48" s="49" t="s">
        <v>714</v>
      </c>
      <c r="B48" s="49" t="s">
        <v>763</v>
      </c>
      <c r="C48" s="49">
        <v>360</v>
      </c>
      <c r="D48" s="49">
        <v>62.15</v>
      </c>
      <c r="E48" s="49">
        <v>0.81</v>
      </c>
      <c r="F48" s="49">
        <v>16.34</v>
      </c>
      <c r="G48" s="49">
        <v>6.82</v>
      </c>
      <c r="H48" s="49">
        <v>0.13</v>
      </c>
      <c r="I48" s="49">
        <v>2.0299999999999998</v>
      </c>
      <c r="J48" s="49">
        <v>2.42</v>
      </c>
      <c r="K48" s="49">
        <v>4.18</v>
      </c>
      <c r="L48" s="49">
        <v>2.2799999999999998</v>
      </c>
      <c r="M48" s="49">
        <v>0.18</v>
      </c>
      <c r="N48" s="49">
        <v>2.44</v>
      </c>
      <c r="O48" s="49">
        <v>99.77</v>
      </c>
      <c r="P48" s="179">
        <v>0.54545454545454541</v>
      </c>
      <c r="Q48" s="179">
        <v>1.1876144555148394</v>
      </c>
      <c r="R48" s="179">
        <v>1.7474409393914039</v>
      </c>
      <c r="S48" s="180">
        <v>34.665229356898003</v>
      </c>
      <c r="AD48" s="49">
        <v>27.46</v>
      </c>
      <c r="AE48" s="49">
        <v>6.3</v>
      </c>
      <c r="AO48" s="49">
        <v>349.5</v>
      </c>
      <c r="AQ48" s="49">
        <v>0</v>
      </c>
      <c r="AR48" s="49">
        <v>0</v>
      </c>
      <c r="AS48" s="49">
        <v>0</v>
      </c>
      <c r="AT48" s="49">
        <v>7.8569384835479261E-2</v>
      </c>
      <c r="AU48" s="181"/>
      <c r="AV48" s="49">
        <v>0.437</v>
      </c>
      <c r="AW48" s="49">
        <v>0.70683600000000002</v>
      </c>
      <c r="AX48" s="49">
        <v>9.0000000000000002E-6</v>
      </c>
      <c r="AY48" s="49">
        <v>0.1386</v>
      </c>
      <c r="AZ48" s="49">
        <v>0.51266299999999998</v>
      </c>
      <c r="BA48" s="49">
        <v>1.1E-5</v>
      </c>
      <c r="BB48" s="49">
        <v>0.5123362957146308</v>
      </c>
      <c r="BC48" s="49">
        <v>0.70459633629691532</v>
      </c>
      <c r="BD48" s="49">
        <v>3.1620442982949193</v>
      </c>
      <c r="BE48" s="49">
        <v>990.97183985728861</v>
      </c>
      <c r="BF48" s="49">
        <v>980.4539882898307</v>
      </c>
      <c r="BG48" s="49">
        <v>-0.29537366548042709</v>
      </c>
      <c r="BH48" s="49" t="s">
        <v>795</v>
      </c>
    </row>
    <row r="49" spans="1:60" x14ac:dyDescent="0.3">
      <c r="A49" s="49" t="s">
        <v>716</v>
      </c>
      <c r="B49" s="49" t="s">
        <v>787</v>
      </c>
      <c r="C49" s="49">
        <v>360</v>
      </c>
      <c r="D49" s="49">
        <v>71.319999999999993</v>
      </c>
      <c r="E49" s="49">
        <v>0.33</v>
      </c>
      <c r="F49" s="49">
        <v>13.64</v>
      </c>
      <c r="G49" s="49">
        <v>2.99</v>
      </c>
      <c r="H49" s="49">
        <v>0.09</v>
      </c>
      <c r="I49" s="49">
        <v>1.26</v>
      </c>
      <c r="J49" s="49">
        <v>0.52</v>
      </c>
      <c r="K49" s="49">
        <v>4.3899999999999997</v>
      </c>
      <c r="L49" s="49">
        <v>3.15</v>
      </c>
      <c r="M49" s="49">
        <v>7.0000000000000007E-2</v>
      </c>
      <c r="N49" s="49">
        <v>1.42</v>
      </c>
      <c r="O49" s="49">
        <v>99.47</v>
      </c>
      <c r="P49" s="179">
        <v>0.71753986332574038</v>
      </c>
      <c r="Q49" s="179">
        <v>1.1771319479471998</v>
      </c>
      <c r="R49" s="179">
        <v>1.2819135417835796</v>
      </c>
      <c r="S49" s="180">
        <v>42.895274361907759</v>
      </c>
      <c r="U49" s="49">
        <v>26.28</v>
      </c>
      <c r="V49" s="49">
        <v>7.48</v>
      </c>
      <c r="W49" s="49">
        <v>970.7</v>
      </c>
      <c r="X49" s="49">
        <v>147.30000000000001</v>
      </c>
      <c r="Y49" s="49">
        <v>4.8899999999999997</v>
      </c>
      <c r="AA49" s="49">
        <v>19.18</v>
      </c>
      <c r="AB49" s="49">
        <v>37.47</v>
      </c>
      <c r="AC49" s="49">
        <v>4.2699999999999996</v>
      </c>
      <c r="AD49" s="49">
        <v>15.15</v>
      </c>
      <c r="AE49" s="49">
        <v>3.05</v>
      </c>
      <c r="AF49" s="49">
        <v>0.69</v>
      </c>
      <c r="AG49" s="49">
        <v>2.87</v>
      </c>
      <c r="AH49" s="49">
        <v>0.43</v>
      </c>
      <c r="AI49" s="49">
        <v>2.56</v>
      </c>
      <c r="AJ49" s="49">
        <v>0.53</v>
      </c>
      <c r="AK49" s="49">
        <v>1.64</v>
      </c>
      <c r="AL49" s="49">
        <v>0.31</v>
      </c>
      <c r="AM49" s="49">
        <v>2.11</v>
      </c>
      <c r="AN49" s="49">
        <v>0.35</v>
      </c>
      <c r="AO49" s="49">
        <v>73.84</v>
      </c>
      <c r="AP49" s="49">
        <v>15.79</v>
      </c>
      <c r="AQ49" s="49">
        <v>0.32277227722772273</v>
      </c>
      <c r="AR49" s="49">
        <v>1.7346534653465346</v>
      </c>
      <c r="AS49" s="49">
        <v>50.610010427528678</v>
      </c>
      <c r="AT49" s="49">
        <v>0.20517334777898158</v>
      </c>
      <c r="AU49" s="181"/>
      <c r="AV49" s="49">
        <v>9.2720000000000002</v>
      </c>
      <c r="AW49" s="49">
        <v>0.74411099999999997</v>
      </c>
      <c r="AX49" s="49">
        <v>2.8E-5</v>
      </c>
      <c r="AY49" s="49">
        <v>0.1137</v>
      </c>
      <c r="AZ49" s="49">
        <v>0.51264900000000002</v>
      </c>
      <c r="BA49" s="49">
        <v>1.2E-5</v>
      </c>
      <c r="BB49" s="49">
        <v>0.5123809893416561</v>
      </c>
      <c r="BC49" s="49">
        <v>0.69659117882150667</v>
      </c>
      <c r="BD49" s="49">
        <v>4.0346695587367698</v>
      </c>
      <c r="BE49" s="49">
        <v>765.66998325705424</v>
      </c>
      <c r="BF49" s="49">
        <v>911.71173589673674</v>
      </c>
      <c r="BG49" s="49">
        <v>-0.42196237925775304</v>
      </c>
      <c r="BH49" s="49" t="s">
        <v>795</v>
      </c>
    </row>
    <row r="50" spans="1:60" x14ac:dyDescent="0.3">
      <c r="A50" s="49" t="s">
        <v>717</v>
      </c>
      <c r="B50" s="49" t="s">
        <v>787</v>
      </c>
      <c r="C50" s="49">
        <v>360</v>
      </c>
      <c r="D50" s="49">
        <v>70.7</v>
      </c>
      <c r="E50" s="49">
        <v>0.41</v>
      </c>
      <c r="F50" s="49">
        <v>13.91</v>
      </c>
      <c r="G50" s="49">
        <v>3.21</v>
      </c>
      <c r="H50" s="49">
        <v>0.09</v>
      </c>
      <c r="I50" s="49">
        <v>1.42</v>
      </c>
      <c r="J50" s="49">
        <v>0.56999999999999995</v>
      </c>
      <c r="K50" s="49">
        <v>4.3600000000000003</v>
      </c>
      <c r="L50" s="49">
        <v>3.18</v>
      </c>
      <c r="M50" s="49">
        <v>0.18</v>
      </c>
      <c r="N50" s="49">
        <v>1.63</v>
      </c>
      <c r="O50" s="49">
        <v>99.98</v>
      </c>
      <c r="P50" s="179">
        <v>0.72935779816513757</v>
      </c>
      <c r="Q50" s="179">
        <v>1.1927877951959904</v>
      </c>
      <c r="R50" s="179">
        <v>1.309356203766515</v>
      </c>
      <c r="S50" s="180">
        <v>44.088339724898141</v>
      </c>
      <c r="U50" s="49">
        <v>13.1</v>
      </c>
      <c r="V50" s="49">
        <v>6.45</v>
      </c>
      <c r="W50" s="49">
        <v>501</v>
      </c>
      <c r="X50" s="49">
        <v>134.6</v>
      </c>
      <c r="Y50" s="49">
        <v>4.33</v>
      </c>
      <c r="AA50" s="49">
        <v>12.67</v>
      </c>
      <c r="AB50" s="49">
        <v>27.51</v>
      </c>
      <c r="AC50" s="49">
        <v>3.35</v>
      </c>
      <c r="AD50" s="49">
        <v>12.88</v>
      </c>
      <c r="AE50" s="49">
        <v>2.9</v>
      </c>
      <c r="AF50" s="49">
        <v>0.56000000000000005</v>
      </c>
      <c r="AG50" s="49">
        <v>3.01</v>
      </c>
      <c r="AH50" s="49">
        <v>0.49</v>
      </c>
      <c r="AI50" s="49">
        <v>3.19</v>
      </c>
      <c r="AJ50" s="49">
        <v>0.72</v>
      </c>
      <c r="AK50" s="49">
        <v>2.2000000000000002</v>
      </c>
      <c r="AL50" s="49">
        <v>0.38</v>
      </c>
      <c r="AM50" s="49">
        <v>2.48</v>
      </c>
      <c r="AN50" s="49">
        <v>0.39</v>
      </c>
      <c r="AO50" s="49">
        <v>61.63</v>
      </c>
      <c r="AP50" s="49">
        <v>19.89</v>
      </c>
      <c r="AQ50" s="49">
        <v>0.33618012422360249</v>
      </c>
      <c r="AR50" s="49">
        <v>1.0170807453416149</v>
      </c>
      <c r="AS50" s="49">
        <v>39.542225730071031</v>
      </c>
      <c r="AT50" s="49">
        <v>0.20898912867110175</v>
      </c>
      <c r="AU50" s="181"/>
      <c r="AV50" s="49">
        <v>1.3220000000000001</v>
      </c>
      <c r="AW50" s="49">
        <v>0.71106000000000003</v>
      </c>
      <c r="AX50" s="49">
        <v>4.3000000000000002E-5</v>
      </c>
      <c r="AY50" s="49">
        <v>0.1356</v>
      </c>
      <c r="AZ50" s="49">
        <v>0.51273000000000002</v>
      </c>
      <c r="BA50" s="49">
        <v>1.5E-5</v>
      </c>
      <c r="BB50" s="49">
        <v>0.51241036723595923</v>
      </c>
      <c r="BC50" s="49">
        <v>0.70428463291652632</v>
      </c>
      <c r="BD50" s="49">
        <v>4.6082612400066836</v>
      </c>
      <c r="BE50" s="49">
        <v>822.17818739328573</v>
      </c>
      <c r="BF50" s="49">
        <v>866.50942466383924</v>
      </c>
      <c r="BG50" s="49">
        <v>-0.31062531774275548</v>
      </c>
      <c r="BH50" s="49" t="s">
        <v>795</v>
      </c>
    </row>
    <row r="51" spans="1:60" x14ac:dyDescent="0.3">
      <c r="A51" s="49" t="s">
        <v>718</v>
      </c>
      <c r="B51" s="49" t="s">
        <v>763</v>
      </c>
      <c r="C51" s="49">
        <v>360</v>
      </c>
      <c r="D51" s="49">
        <v>61.92</v>
      </c>
      <c r="E51" s="49">
        <v>0.76</v>
      </c>
      <c r="F51" s="49">
        <v>16.11</v>
      </c>
      <c r="G51" s="49">
        <v>3.32</v>
      </c>
      <c r="H51" s="49">
        <v>0.22</v>
      </c>
      <c r="I51" s="49">
        <v>3.22</v>
      </c>
      <c r="J51" s="49">
        <v>4.5599999999999996</v>
      </c>
      <c r="K51" s="49">
        <v>2.16</v>
      </c>
      <c r="L51" s="49">
        <v>2.61</v>
      </c>
      <c r="M51" s="49">
        <v>0.13</v>
      </c>
      <c r="N51" s="49">
        <v>2.15</v>
      </c>
      <c r="O51" s="49">
        <v>99.84</v>
      </c>
      <c r="P51" s="179">
        <v>1.2083333333333333</v>
      </c>
      <c r="Q51" s="179">
        <v>1.0965606137689572</v>
      </c>
      <c r="R51" s="179">
        <v>2.5228338992232313</v>
      </c>
      <c r="S51" s="180">
        <v>63.354447385496158</v>
      </c>
      <c r="U51" s="49">
        <v>17.23</v>
      </c>
      <c r="V51" s="49">
        <v>11.39</v>
      </c>
      <c r="W51" s="49">
        <v>676.3</v>
      </c>
      <c r="X51" s="49">
        <v>255.4</v>
      </c>
      <c r="Y51" s="49">
        <v>7.06</v>
      </c>
      <c r="AA51" s="49">
        <v>30.01</v>
      </c>
      <c r="AB51" s="49">
        <v>67</v>
      </c>
      <c r="AC51" s="49">
        <v>8.8000000000000007</v>
      </c>
      <c r="AD51" s="49">
        <v>36.270000000000003</v>
      </c>
      <c r="AE51" s="49">
        <v>8.5500000000000007</v>
      </c>
      <c r="AF51" s="49">
        <v>1.71</v>
      </c>
      <c r="AG51" s="49">
        <v>7.7</v>
      </c>
      <c r="AH51" s="49">
        <v>1.1499999999999999</v>
      </c>
      <c r="AI51" s="49">
        <v>6.52</v>
      </c>
      <c r="AJ51" s="49">
        <v>1.35</v>
      </c>
      <c r="AK51" s="49">
        <v>3.75</v>
      </c>
      <c r="AL51" s="49">
        <v>0.56999999999999995</v>
      </c>
      <c r="AM51" s="49">
        <v>3.73</v>
      </c>
      <c r="AN51" s="49">
        <v>0.57999999999999996</v>
      </c>
      <c r="AO51" s="49">
        <v>78.84</v>
      </c>
      <c r="AP51" s="49">
        <v>35.4</v>
      </c>
      <c r="AQ51" s="49">
        <v>0.1946512269092914</v>
      </c>
      <c r="AR51" s="49">
        <v>0.47504824924179762</v>
      </c>
      <c r="AS51" s="49">
        <v>22.535821392869043</v>
      </c>
      <c r="AT51" s="49">
        <v>0.46004566210045666</v>
      </c>
      <c r="AU51" s="181"/>
      <c r="AV51" s="49">
        <v>30.53</v>
      </c>
      <c r="AW51" s="49">
        <v>0.84098799999999996</v>
      </c>
      <c r="AX51" s="49">
        <v>2.0000000000000002E-5</v>
      </c>
      <c r="AY51" s="49">
        <v>0.1389</v>
      </c>
      <c r="AZ51" s="49">
        <v>0.51271599999999995</v>
      </c>
      <c r="BA51" s="49">
        <v>1.4E-5</v>
      </c>
      <c r="BB51" s="49">
        <v>0.51238858856249792</v>
      </c>
      <c r="BC51" s="49">
        <v>0.68451904609799374</v>
      </c>
      <c r="BD51" s="49">
        <v>4.183041317924463</v>
      </c>
      <c r="BE51" s="49">
        <v>886.97812468165421</v>
      </c>
      <c r="BF51" s="49">
        <v>900.02047225700028</v>
      </c>
      <c r="BG51" s="49">
        <v>-0.29384850025419429</v>
      </c>
      <c r="BH51" s="49" t="s">
        <v>795</v>
      </c>
    </row>
    <row r="52" spans="1:60" x14ac:dyDescent="0.3">
      <c r="A52" s="49" t="s">
        <v>721</v>
      </c>
      <c r="B52" s="182" t="s">
        <v>722</v>
      </c>
      <c r="C52" s="49">
        <v>300</v>
      </c>
      <c r="D52" s="49">
        <v>65.8</v>
      </c>
      <c r="E52" s="49">
        <v>0.28000000000000003</v>
      </c>
      <c r="F52" s="49">
        <v>13.85</v>
      </c>
      <c r="G52" s="49">
        <v>5.87</v>
      </c>
      <c r="H52" s="49">
        <v>0.11</v>
      </c>
      <c r="I52" s="49">
        <v>0.18</v>
      </c>
      <c r="J52" s="49">
        <v>2.61</v>
      </c>
      <c r="K52" s="49">
        <v>3.43</v>
      </c>
      <c r="L52" s="49">
        <v>3.08</v>
      </c>
      <c r="M52" s="49">
        <v>7.0000000000000007E-2</v>
      </c>
      <c r="N52" s="49">
        <v>3.67</v>
      </c>
      <c r="O52" s="49">
        <v>99</v>
      </c>
      <c r="P52" s="179">
        <v>0.89795918367346939</v>
      </c>
      <c r="Q52" s="179">
        <v>1.0093634099241686</v>
      </c>
      <c r="R52" s="179">
        <v>1.5414526868833158</v>
      </c>
      <c r="S52" s="180">
        <v>6.6696974982645667</v>
      </c>
      <c r="T52" s="183"/>
      <c r="U52" s="49">
        <v>6.79</v>
      </c>
      <c r="V52" s="184">
        <v>6.43</v>
      </c>
      <c r="W52" s="49">
        <v>325</v>
      </c>
      <c r="X52" s="184">
        <v>642</v>
      </c>
      <c r="Y52" s="184">
        <v>13.2</v>
      </c>
      <c r="Z52" s="97">
        <v>6.77</v>
      </c>
      <c r="AA52" s="49">
        <v>35.5</v>
      </c>
      <c r="AB52" s="49">
        <v>74.2</v>
      </c>
      <c r="AC52" s="49">
        <v>9.56</v>
      </c>
      <c r="AD52" s="49">
        <v>42.3</v>
      </c>
      <c r="AE52" s="49">
        <v>9.06</v>
      </c>
      <c r="AF52" s="49">
        <v>1.8</v>
      </c>
      <c r="AG52" s="49">
        <v>9.1</v>
      </c>
      <c r="AH52" s="49">
        <v>1.65</v>
      </c>
      <c r="AI52" s="49">
        <v>9.77</v>
      </c>
      <c r="AJ52" s="49">
        <v>2.02</v>
      </c>
      <c r="AK52" s="49">
        <v>6.01</v>
      </c>
      <c r="AL52" s="49">
        <v>0.91100000000000003</v>
      </c>
      <c r="AM52" s="49">
        <v>6.29</v>
      </c>
      <c r="AN52" s="49">
        <v>0.91700000000000004</v>
      </c>
      <c r="AO52" s="49">
        <v>107</v>
      </c>
      <c r="AP52" s="49">
        <v>60.4</v>
      </c>
      <c r="AQ52" s="49">
        <f>Y52/AD52</f>
        <v>0.31205673758865249</v>
      </c>
      <c r="AR52" s="49">
        <f>U52/AD52</f>
        <v>0.16052009456264776</v>
      </c>
      <c r="AS52" s="49">
        <f>W52/AA52</f>
        <v>9.1549295774647881</v>
      </c>
      <c r="AT52" s="49">
        <f>AD52/AO52</f>
        <v>0.39532710280373828</v>
      </c>
      <c r="AU52" s="181"/>
      <c r="AV52" s="49">
        <v>2.8414718036715727</v>
      </c>
      <c r="AW52" s="49">
        <v>0.71954476910289999</v>
      </c>
      <c r="AX52" s="185">
        <v>7.6743855177322393E-6</v>
      </c>
      <c r="AY52" s="49">
        <v>0.13035905911157999</v>
      </c>
      <c r="AZ52" s="49">
        <v>0.51286129806275804</v>
      </c>
      <c r="BA52" s="185">
        <v>2.8922913089037601E-6</v>
      </c>
      <c r="BB52" s="49">
        <v>0.51260528251965976</v>
      </c>
      <c r="BC52" s="49">
        <v>0.70741427962159764</v>
      </c>
      <c r="BD52" s="49">
        <v>6.9025981392623059</v>
      </c>
      <c r="BE52" s="49">
        <v>530.03441928551229</v>
      </c>
      <c r="BF52" s="49">
        <v>637.79655014243144</v>
      </c>
      <c r="BG52" s="49">
        <v>-0.33726965372862239</v>
      </c>
      <c r="BH52" s="49" t="s">
        <v>800</v>
      </c>
    </row>
    <row r="53" spans="1:60" x14ac:dyDescent="0.3">
      <c r="A53" s="49" t="s">
        <v>723</v>
      </c>
      <c r="B53" s="182" t="s">
        <v>722</v>
      </c>
      <c r="C53" s="49">
        <v>300</v>
      </c>
      <c r="D53" s="49">
        <v>71.5</v>
      </c>
      <c r="E53" s="49">
        <v>0.19</v>
      </c>
      <c r="F53" s="49">
        <v>13.7</v>
      </c>
      <c r="G53" s="49">
        <v>4.2300000000000004</v>
      </c>
      <c r="H53" s="49">
        <v>0.02</v>
      </c>
      <c r="I53" s="49">
        <v>0.17</v>
      </c>
      <c r="J53" s="49">
        <v>0.72</v>
      </c>
      <c r="K53" s="49">
        <v>4.22</v>
      </c>
      <c r="L53" s="49">
        <v>2.5499999999999998</v>
      </c>
      <c r="M53" s="49">
        <v>0.04</v>
      </c>
      <c r="N53" s="49">
        <v>1.72</v>
      </c>
      <c r="O53" s="49">
        <v>99.1</v>
      </c>
      <c r="P53" s="179">
        <v>0.60426540284360186</v>
      </c>
      <c r="Q53" s="179">
        <v>1.2441871296229745</v>
      </c>
      <c r="R53" s="179">
        <v>1.4109744261813022</v>
      </c>
      <c r="S53" s="180">
        <v>8.563967078338397</v>
      </c>
      <c r="T53" s="183"/>
      <c r="U53" s="49">
        <v>8.44</v>
      </c>
      <c r="V53" s="184">
        <v>8.67</v>
      </c>
      <c r="W53" s="49">
        <v>359</v>
      </c>
      <c r="X53" s="184">
        <v>468</v>
      </c>
      <c r="Y53" s="184">
        <v>10.4</v>
      </c>
      <c r="Z53" s="97">
        <v>10.1</v>
      </c>
      <c r="AA53" s="49">
        <v>50</v>
      </c>
      <c r="AB53" s="49">
        <v>104</v>
      </c>
      <c r="AC53" s="49">
        <v>13</v>
      </c>
      <c r="AD53" s="49">
        <v>55.5</v>
      </c>
      <c r="AE53" s="49">
        <v>10.8</v>
      </c>
      <c r="AF53" s="49">
        <v>1.64</v>
      </c>
      <c r="AG53" s="49">
        <v>10.67</v>
      </c>
      <c r="AH53" s="49">
        <v>1.82</v>
      </c>
      <c r="AI53" s="49">
        <v>10.4</v>
      </c>
      <c r="AJ53" s="49">
        <v>2.13</v>
      </c>
      <c r="AK53" s="49">
        <v>6.48</v>
      </c>
      <c r="AL53" s="49">
        <v>0.96199999999999997</v>
      </c>
      <c r="AM53" s="49">
        <v>6.31</v>
      </c>
      <c r="AN53" s="49">
        <v>0.91800000000000004</v>
      </c>
      <c r="AO53" s="49">
        <v>78</v>
      </c>
      <c r="AP53" s="49">
        <v>63.6</v>
      </c>
      <c r="AQ53" s="49">
        <f t="shared" ref="AQ53:AQ82" si="0">Y53/AD53</f>
        <v>0.18738738738738739</v>
      </c>
      <c r="AR53" s="49">
        <f t="shared" ref="AR53:AR82" si="1">U53/AD53</f>
        <v>0.15207207207207207</v>
      </c>
      <c r="AS53" s="49">
        <f t="shared" ref="AS53:AS82" si="2">W53/AA53</f>
        <v>7.18</v>
      </c>
      <c r="AT53" s="49">
        <f t="shared" ref="AT53:AT82" si="3">AD53/AO53</f>
        <v>0.71153846153846156</v>
      </c>
      <c r="AU53" s="181"/>
      <c r="AV53" s="49">
        <v>2.8621843637056621</v>
      </c>
      <c r="AW53" s="49">
        <v>0.71829279422367198</v>
      </c>
      <c r="AX53" s="185">
        <v>6.4630119235805004E-6</v>
      </c>
      <c r="AY53" s="49">
        <v>0.11843611670849827</v>
      </c>
      <c r="AZ53" s="49">
        <v>0.51284049951612098</v>
      </c>
      <c r="BA53" s="185">
        <v>3.2265768309381798E-6</v>
      </c>
      <c r="BB53" s="49">
        <v>0.5126078997493827</v>
      </c>
      <c r="BC53" s="49">
        <v>0.70607388102783564</v>
      </c>
      <c r="BD53" s="49">
        <v>6.9536907904854672</v>
      </c>
      <c r="BE53" s="49">
        <v>497.00644631077159</v>
      </c>
      <c r="BF53" s="49">
        <v>633.76287095125349</v>
      </c>
      <c r="BG53" s="49">
        <v>-0.3978845108871466</v>
      </c>
      <c r="BH53" s="49" t="s">
        <v>800</v>
      </c>
    </row>
    <row r="54" spans="1:60" x14ac:dyDescent="0.3">
      <c r="A54" s="49" t="s">
        <v>724</v>
      </c>
      <c r="B54" s="182" t="s">
        <v>722</v>
      </c>
      <c r="C54" s="49">
        <v>304</v>
      </c>
      <c r="D54" s="49">
        <v>73</v>
      </c>
      <c r="E54" s="49">
        <v>0.26</v>
      </c>
      <c r="F54" s="49">
        <v>12.9</v>
      </c>
      <c r="G54" s="49">
        <v>1.99</v>
      </c>
      <c r="H54" s="49">
        <v>0.03</v>
      </c>
      <c r="I54" s="49">
        <v>0.24</v>
      </c>
      <c r="J54" s="49">
        <v>1.28</v>
      </c>
      <c r="K54" s="49">
        <v>3.15</v>
      </c>
      <c r="L54" s="49">
        <v>4.37</v>
      </c>
      <c r="M54" s="49">
        <v>0.04</v>
      </c>
      <c r="N54" s="49">
        <v>1.74</v>
      </c>
      <c r="O54" s="49">
        <v>99</v>
      </c>
      <c r="P54" s="179">
        <v>1.3873015873015875</v>
      </c>
      <c r="Q54" s="179">
        <v>1.0540009095238581</v>
      </c>
      <c r="R54" s="179">
        <v>1.2998564267693533</v>
      </c>
      <c r="S54" s="180">
        <v>21.939966432304558</v>
      </c>
      <c r="T54" s="183"/>
      <c r="U54" s="49">
        <v>11.8</v>
      </c>
      <c r="V54" s="184">
        <v>7.13</v>
      </c>
      <c r="W54" s="49">
        <v>545</v>
      </c>
      <c r="X54" s="184">
        <v>229</v>
      </c>
      <c r="Y54" s="184">
        <v>5.81</v>
      </c>
      <c r="Z54" s="97">
        <v>6.91</v>
      </c>
      <c r="AA54" s="49">
        <v>27.8</v>
      </c>
      <c r="AB54" s="49">
        <v>58.7</v>
      </c>
      <c r="AC54" s="49">
        <v>7.48</v>
      </c>
      <c r="AD54" s="49">
        <v>29.1</v>
      </c>
      <c r="AE54" s="49">
        <v>6.2</v>
      </c>
      <c r="AF54" s="49">
        <v>0.61</v>
      </c>
      <c r="AG54" s="49">
        <v>6.19</v>
      </c>
      <c r="AH54" s="49">
        <v>1.1000000000000001</v>
      </c>
      <c r="AI54" s="49">
        <v>6.47</v>
      </c>
      <c r="AJ54" s="49">
        <v>1.34</v>
      </c>
      <c r="AK54" s="49">
        <v>3.99</v>
      </c>
      <c r="AL54" s="49">
        <v>0.59199999999999997</v>
      </c>
      <c r="AM54" s="49">
        <v>3.73</v>
      </c>
      <c r="AN54" s="49">
        <v>0.57299999999999995</v>
      </c>
      <c r="AO54" s="49">
        <v>54.7</v>
      </c>
      <c r="AP54" s="49">
        <v>40.799999999999997</v>
      </c>
      <c r="AQ54" s="49">
        <f t="shared" si="0"/>
        <v>0.19965635738831614</v>
      </c>
      <c r="AR54" s="49">
        <f t="shared" si="1"/>
        <v>0.40549828178694158</v>
      </c>
      <c r="AS54" s="49">
        <f t="shared" si="2"/>
        <v>19.60431654676259</v>
      </c>
      <c r="AT54" s="49">
        <f t="shared" si="3"/>
        <v>0.53199268738574035</v>
      </c>
      <c r="AU54" s="181"/>
      <c r="AV54" s="49">
        <v>7.4639653698951891</v>
      </c>
      <c r="AW54" s="49">
        <v>0.73955263797531101</v>
      </c>
      <c r="AX54" s="185">
        <v>6.6787425662396601E-6</v>
      </c>
      <c r="AY54" s="49">
        <v>0.12967375512089302</v>
      </c>
      <c r="AZ54" s="49">
        <v>0.51268963870322504</v>
      </c>
      <c r="BA54" s="185">
        <v>2.6906606953094598E-6</v>
      </c>
      <c r="BB54" s="49">
        <v>0.51243496904643926</v>
      </c>
      <c r="BC54" s="49">
        <v>0.70768832269640303</v>
      </c>
      <c r="BD54" s="49">
        <v>3.5777975650463922</v>
      </c>
      <c r="BE54" s="49">
        <v>837.43522406653665</v>
      </c>
      <c r="BF54" s="49">
        <v>900.05548303364583</v>
      </c>
      <c r="BG54" s="49">
        <v>-0.34075365978193695</v>
      </c>
      <c r="BH54" s="49" t="s">
        <v>800</v>
      </c>
    </row>
    <row r="55" spans="1:60" x14ac:dyDescent="0.3">
      <c r="A55" s="49" t="s">
        <v>726</v>
      </c>
      <c r="B55" s="182" t="s">
        <v>722</v>
      </c>
      <c r="C55" s="49">
        <v>304</v>
      </c>
      <c r="D55" s="49">
        <v>72.900000000000006</v>
      </c>
      <c r="E55" s="49">
        <v>0.25</v>
      </c>
      <c r="F55" s="49">
        <v>12.9</v>
      </c>
      <c r="G55" s="49">
        <v>1.88</v>
      </c>
      <c r="H55" s="49">
        <v>0.02</v>
      </c>
      <c r="I55" s="49">
        <v>0.22</v>
      </c>
      <c r="J55" s="49">
        <v>1.31</v>
      </c>
      <c r="K55" s="49">
        <v>3.19</v>
      </c>
      <c r="L55" s="49">
        <v>4.4000000000000004</v>
      </c>
      <c r="M55" s="49">
        <v>0.03</v>
      </c>
      <c r="N55" s="49">
        <v>1.84</v>
      </c>
      <c r="O55" s="49">
        <v>98.9</v>
      </c>
      <c r="P55" s="179">
        <v>1.3793103448275863</v>
      </c>
      <c r="Q55" s="179">
        <v>1.0410029817835305</v>
      </c>
      <c r="R55" s="179">
        <v>1.2870998292796667</v>
      </c>
      <c r="S55" s="180">
        <v>21.428002388252708</v>
      </c>
      <c r="T55" s="183"/>
      <c r="U55" s="49">
        <v>11.6</v>
      </c>
      <c r="V55" s="184">
        <v>6.92</v>
      </c>
      <c r="W55" s="49">
        <v>558</v>
      </c>
      <c r="X55" s="184">
        <v>223</v>
      </c>
      <c r="Y55" s="184">
        <v>6.27</v>
      </c>
      <c r="Z55" s="97">
        <v>7.61</v>
      </c>
      <c r="AA55" s="49">
        <v>28.6</v>
      </c>
      <c r="AB55" s="49">
        <v>59.1</v>
      </c>
      <c r="AC55" s="49">
        <v>7.32</v>
      </c>
      <c r="AD55" s="49">
        <v>29.6</v>
      </c>
      <c r="AE55" s="49">
        <v>6.19</v>
      </c>
      <c r="AF55" s="49">
        <v>0.63</v>
      </c>
      <c r="AG55" s="49">
        <v>6.09</v>
      </c>
      <c r="AH55" s="49">
        <v>1.0900000000000001</v>
      </c>
      <c r="AI55" s="49">
        <v>6.64</v>
      </c>
      <c r="AJ55" s="49">
        <v>1.39</v>
      </c>
      <c r="AK55" s="49">
        <v>4.29</v>
      </c>
      <c r="AL55" s="49">
        <v>0.60599999999999998</v>
      </c>
      <c r="AM55" s="49">
        <v>3.73</v>
      </c>
      <c r="AN55" s="49">
        <v>0.58699999999999997</v>
      </c>
      <c r="AO55" s="49">
        <v>62.1</v>
      </c>
      <c r="AP55" s="49">
        <v>39.6</v>
      </c>
      <c r="AQ55" s="49">
        <f t="shared" si="0"/>
        <v>0.2118243243243243</v>
      </c>
      <c r="AR55" s="49">
        <f t="shared" si="1"/>
        <v>0.39189189189189189</v>
      </c>
      <c r="AS55" s="49">
        <f t="shared" si="2"/>
        <v>19.51048951048951</v>
      </c>
      <c r="AT55" s="49">
        <f t="shared" si="3"/>
        <v>0.47665056360708535</v>
      </c>
      <c r="AU55" s="181"/>
      <c r="AV55" s="49">
        <v>6.2947719046140431</v>
      </c>
      <c r="AW55" s="49">
        <v>0.735250562416352</v>
      </c>
      <c r="AX55" s="185">
        <v>7.4310091750133099E-6</v>
      </c>
      <c r="AY55" s="49">
        <v>0.12727770181000078</v>
      </c>
      <c r="AZ55" s="49">
        <v>0.51269794874934105</v>
      </c>
      <c r="BA55" s="185">
        <v>3.4707119940037301E-6</v>
      </c>
      <c r="BB55" s="49">
        <v>0.5124479847639053</v>
      </c>
      <c r="BC55" s="49">
        <v>0.70837763540808396</v>
      </c>
      <c r="BD55" s="49">
        <v>3.8318858886920992</v>
      </c>
      <c r="BE55" s="49">
        <v>799.56603891285454</v>
      </c>
      <c r="BF55" s="49">
        <v>880.02896504185128</v>
      </c>
      <c r="BG55" s="49">
        <v>-0.35293491708184666</v>
      </c>
      <c r="BH55" s="49" t="s">
        <v>800</v>
      </c>
    </row>
    <row r="56" spans="1:60" x14ac:dyDescent="0.3">
      <c r="A56" s="49" t="s">
        <v>727</v>
      </c>
      <c r="B56" s="182" t="s">
        <v>722</v>
      </c>
      <c r="C56" s="49">
        <v>304</v>
      </c>
      <c r="D56" s="49">
        <v>74</v>
      </c>
      <c r="E56" s="49">
        <v>0.27</v>
      </c>
      <c r="F56" s="49">
        <v>12.85</v>
      </c>
      <c r="G56" s="49">
        <v>1.63</v>
      </c>
      <c r="H56" s="49">
        <v>0.03</v>
      </c>
      <c r="I56" s="49">
        <v>0.2</v>
      </c>
      <c r="J56" s="49">
        <v>1.4</v>
      </c>
      <c r="K56" s="49">
        <v>3.13</v>
      </c>
      <c r="L56" s="49">
        <v>4.3600000000000003</v>
      </c>
      <c r="M56" s="49">
        <v>0.04</v>
      </c>
      <c r="N56" s="49">
        <v>1.82</v>
      </c>
      <c r="O56" s="49">
        <v>99.7</v>
      </c>
      <c r="P56" s="179">
        <v>1.3929712460063899</v>
      </c>
      <c r="Q56" s="179">
        <v>1.0351609999339682</v>
      </c>
      <c r="R56" s="179">
        <v>1.3005521760906154</v>
      </c>
      <c r="S56" s="180">
        <v>22.236532625408739</v>
      </c>
      <c r="T56" s="183"/>
      <c r="U56" s="49">
        <v>11.9</v>
      </c>
      <c r="V56" s="184">
        <v>7.16</v>
      </c>
      <c r="W56" s="49">
        <v>568</v>
      </c>
      <c r="X56" s="184">
        <v>242</v>
      </c>
      <c r="Y56" s="184">
        <v>6.26</v>
      </c>
      <c r="Z56" s="97">
        <v>4.53</v>
      </c>
      <c r="AA56" s="49">
        <v>27.6</v>
      </c>
      <c r="AB56" s="49">
        <v>57.1</v>
      </c>
      <c r="AC56" s="49">
        <v>7.14</v>
      </c>
      <c r="AD56" s="49">
        <v>28.3</v>
      </c>
      <c r="AE56" s="49">
        <v>6.03</v>
      </c>
      <c r="AF56" s="49">
        <v>0.59</v>
      </c>
      <c r="AG56" s="49">
        <v>5.91</v>
      </c>
      <c r="AH56" s="49">
        <v>1.1000000000000001</v>
      </c>
      <c r="AI56" s="49">
        <v>6.45</v>
      </c>
      <c r="AJ56" s="49">
        <v>1.37</v>
      </c>
      <c r="AK56" s="49">
        <v>4.1100000000000003</v>
      </c>
      <c r="AL56" s="49">
        <v>0.61299999999999999</v>
      </c>
      <c r="AM56" s="49">
        <v>3.79</v>
      </c>
      <c r="AN56" s="49">
        <v>0.59799999999999998</v>
      </c>
      <c r="AO56" s="49">
        <v>65.7</v>
      </c>
      <c r="AP56" s="49">
        <v>40.9</v>
      </c>
      <c r="AQ56" s="49">
        <f t="shared" si="0"/>
        <v>0.22120141342756183</v>
      </c>
      <c r="AR56" s="49">
        <f t="shared" si="1"/>
        <v>0.4204946996466431</v>
      </c>
      <c r="AS56" s="49">
        <f t="shared" si="2"/>
        <v>20.579710144927535</v>
      </c>
      <c r="AT56" s="49">
        <f t="shared" si="3"/>
        <v>0.43074581430745812</v>
      </c>
      <c r="AU56" s="181"/>
      <c r="AV56" s="49">
        <v>5.9057799117261744</v>
      </c>
      <c r="AW56" s="49">
        <v>0.73266357934916904</v>
      </c>
      <c r="AX56" s="185">
        <v>6.1416906958035402E-6</v>
      </c>
      <c r="AY56" s="49">
        <v>0.12968336277401379</v>
      </c>
      <c r="AZ56" s="49">
        <v>0.51270068225215604</v>
      </c>
      <c r="BA56" s="185">
        <v>3.5627984661688202E-6</v>
      </c>
      <c r="BB56" s="49">
        <v>0.51244599372665067</v>
      </c>
      <c r="BC56" s="49">
        <v>0.70745129288357322</v>
      </c>
      <c r="BD56" s="49">
        <v>3.7930175497269403</v>
      </c>
      <c r="BE56" s="49">
        <v>817.49314190872735</v>
      </c>
      <c r="BF56" s="49">
        <v>883.09262675107277</v>
      </c>
      <c r="BG56" s="49">
        <v>-0.34070481558711851</v>
      </c>
      <c r="BH56" s="49" t="s">
        <v>800</v>
      </c>
    </row>
    <row r="57" spans="1:60" x14ac:dyDescent="0.3">
      <c r="A57" s="49" t="s">
        <v>728</v>
      </c>
      <c r="B57" s="182" t="s">
        <v>722</v>
      </c>
      <c r="C57" s="49">
        <v>304</v>
      </c>
      <c r="D57" s="49">
        <v>72.900000000000006</v>
      </c>
      <c r="E57" s="49">
        <v>0.26</v>
      </c>
      <c r="F57" s="49">
        <v>12.75</v>
      </c>
      <c r="G57" s="49">
        <v>2.0699999999999998</v>
      </c>
      <c r="H57" s="49">
        <v>0.03</v>
      </c>
      <c r="I57" s="49">
        <v>0.25</v>
      </c>
      <c r="J57" s="49">
        <v>1.4</v>
      </c>
      <c r="K57" s="49">
        <v>3.33</v>
      </c>
      <c r="L57" s="49">
        <v>4.1399999999999997</v>
      </c>
      <c r="M57" s="49">
        <v>0.03</v>
      </c>
      <c r="N57" s="49">
        <v>1.78</v>
      </c>
      <c r="O57" s="49">
        <v>98.9</v>
      </c>
      <c r="P57" s="179">
        <v>1.2432432432432432</v>
      </c>
      <c r="Q57" s="179">
        <v>1.0196399316664895</v>
      </c>
      <c r="R57" s="179">
        <v>1.2787431981744777</v>
      </c>
      <c r="S57" s="180">
        <v>21.964090298398709</v>
      </c>
      <c r="T57" s="183"/>
      <c r="U57" s="49">
        <v>12.2</v>
      </c>
      <c r="V57" s="184">
        <v>7.45</v>
      </c>
      <c r="W57" s="49">
        <v>497</v>
      </c>
      <c r="X57" s="184">
        <v>243</v>
      </c>
      <c r="Y57" s="184">
        <v>5.99</v>
      </c>
      <c r="Z57" s="97">
        <v>19</v>
      </c>
      <c r="AA57" s="49">
        <v>29.3</v>
      </c>
      <c r="AB57" s="49">
        <v>63</v>
      </c>
      <c r="AC57" s="49">
        <v>7.61</v>
      </c>
      <c r="AD57" s="49">
        <v>30.9</v>
      </c>
      <c r="AE57" s="49">
        <v>6.51</v>
      </c>
      <c r="AF57" s="49">
        <v>0.67</v>
      </c>
      <c r="AG57" s="49">
        <v>6.33</v>
      </c>
      <c r="AH57" s="49">
        <v>1.19</v>
      </c>
      <c r="AI57" s="49">
        <v>6.95</v>
      </c>
      <c r="AJ57" s="49">
        <v>1.43</v>
      </c>
      <c r="AK57" s="49">
        <v>4.1100000000000003</v>
      </c>
      <c r="AL57" s="49">
        <v>0.63100000000000001</v>
      </c>
      <c r="AM57" s="49">
        <v>4.05</v>
      </c>
      <c r="AN57" s="49">
        <v>0.57599999999999996</v>
      </c>
      <c r="AO57" s="49">
        <v>46.7</v>
      </c>
      <c r="AP57" s="49">
        <v>45.4</v>
      </c>
      <c r="AQ57" s="49">
        <f t="shared" si="0"/>
        <v>0.19385113268608417</v>
      </c>
      <c r="AR57" s="49">
        <f t="shared" si="1"/>
        <v>0.39482200647249188</v>
      </c>
      <c r="AS57" s="49">
        <f t="shared" si="2"/>
        <v>16.962457337883958</v>
      </c>
      <c r="AT57" s="49">
        <f t="shared" si="3"/>
        <v>0.66167023554603843</v>
      </c>
      <c r="AU57" s="181"/>
      <c r="AV57" s="49">
        <v>8.6805848106454899</v>
      </c>
      <c r="AW57" s="49">
        <v>0.74391955289720002</v>
      </c>
      <c r="AX57" s="185">
        <v>1.12635261824564E-5</v>
      </c>
      <c r="AY57" s="49">
        <v>0.12822594135012577</v>
      </c>
      <c r="AZ57" s="49">
        <v>0.51268342913439002</v>
      </c>
      <c r="BA57" s="185">
        <v>2.6418012426141898E-6</v>
      </c>
      <c r="BB57" s="49">
        <v>0.51243160287668488</v>
      </c>
      <c r="BC57" s="49">
        <v>0.70686138374661189</v>
      </c>
      <c r="BD57" s="49">
        <v>3.5120843661973211</v>
      </c>
      <c r="BE57" s="49">
        <v>834.32936341643904</v>
      </c>
      <c r="BF57" s="49">
        <v>905.23438333880222</v>
      </c>
      <c r="BG57" s="49">
        <v>-0.34811417717272108</v>
      </c>
      <c r="BH57" s="49" t="s">
        <v>800</v>
      </c>
    </row>
    <row r="58" spans="1:60" x14ac:dyDescent="0.3">
      <c r="A58" s="49" t="s">
        <v>729</v>
      </c>
      <c r="B58" s="182" t="s">
        <v>722</v>
      </c>
      <c r="C58" s="49">
        <v>304</v>
      </c>
      <c r="D58" s="49">
        <v>73.099999999999994</v>
      </c>
      <c r="E58" s="49">
        <v>0.31</v>
      </c>
      <c r="F58" s="49">
        <v>13.3</v>
      </c>
      <c r="G58" s="49">
        <v>2.39</v>
      </c>
      <c r="H58" s="49">
        <v>0.03</v>
      </c>
      <c r="I58" s="49">
        <v>0.33</v>
      </c>
      <c r="J58" s="49">
        <v>1.52</v>
      </c>
      <c r="K58" s="49">
        <v>3.67</v>
      </c>
      <c r="L58" s="49">
        <v>3.95</v>
      </c>
      <c r="M58" s="49">
        <v>0.04</v>
      </c>
      <c r="N58" s="49">
        <v>0.4</v>
      </c>
      <c r="O58" s="49">
        <v>99</v>
      </c>
      <c r="P58" s="179">
        <v>1.0762942779291553</v>
      </c>
      <c r="Q58" s="179">
        <v>1.0171109958503182</v>
      </c>
      <c r="R58" s="179">
        <v>1.2882713267038695</v>
      </c>
      <c r="S58" s="180">
        <v>24.344701244484423</v>
      </c>
      <c r="T58" s="183"/>
      <c r="U58" s="49">
        <v>11.1</v>
      </c>
      <c r="V58" s="184">
        <v>6.66</v>
      </c>
      <c r="W58" s="49">
        <v>576</v>
      </c>
      <c r="X58" s="184">
        <v>265</v>
      </c>
      <c r="Y58" s="184">
        <v>6.44</v>
      </c>
      <c r="Z58" s="97">
        <v>18.100000000000001</v>
      </c>
      <c r="AA58" s="49">
        <v>26.8</v>
      </c>
      <c r="AB58" s="49">
        <v>55.7</v>
      </c>
      <c r="AC58" s="49">
        <v>6.73</v>
      </c>
      <c r="AD58" s="49">
        <v>27.9</v>
      </c>
      <c r="AE58" s="49">
        <v>5.88</v>
      </c>
      <c r="AF58" s="49">
        <v>0.68</v>
      </c>
      <c r="AG58" s="49">
        <v>5.85</v>
      </c>
      <c r="AH58" s="49">
        <v>1.04</v>
      </c>
      <c r="AI58" s="49">
        <v>6.03</v>
      </c>
      <c r="AJ58" s="49">
        <v>1.26</v>
      </c>
      <c r="AK58" s="49">
        <v>3.74</v>
      </c>
      <c r="AL58" s="49">
        <v>0.55000000000000004</v>
      </c>
      <c r="AM58" s="49">
        <v>3.63</v>
      </c>
      <c r="AN58" s="49">
        <v>0.50900000000000001</v>
      </c>
      <c r="AO58" s="49">
        <v>99.8</v>
      </c>
      <c r="AP58" s="49">
        <v>39.799999999999997</v>
      </c>
      <c r="AQ58" s="49">
        <f t="shared" si="0"/>
        <v>0.23082437275985665</v>
      </c>
      <c r="AR58" s="49">
        <f t="shared" si="1"/>
        <v>0.39784946236559143</v>
      </c>
      <c r="AS58" s="49">
        <f t="shared" si="2"/>
        <v>21.492537313432834</v>
      </c>
      <c r="AT58" s="49">
        <f t="shared" si="3"/>
        <v>0.27955911823647295</v>
      </c>
      <c r="AU58" s="181"/>
      <c r="AV58" s="49">
        <v>3.3656215313647837</v>
      </c>
      <c r="AW58" s="49">
        <v>0.72123550234717304</v>
      </c>
      <c r="AX58" s="185">
        <v>6.5880336839778502E-6</v>
      </c>
      <c r="AY58" s="49">
        <v>0.12827041791667107</v>
      </c>
      <c r="AZ58" s="49">
        <v>0.51265421601247996</v>
      </c>
      <c r="BA58" s="185">
        <v>3.4591713064505302E-6</v>
      </c>
      <c r="BB58" s="49">
        <v>0.51240230240609019</v>
      </c>
      <c r="BC58" s="49">
        <v>0.70686737223533747</v>
      </c>
      <c r="BD58" s="49">
        <v>2.9400907381194052</v>
      </c>
      <c r="BE58" s="49">
        <v>886.87882403132539</v>
      </c>
      <c r="BF58" s="49">
        <v>950.30616940699076</v>
      </c>
      <c r="BG58" s="49">
        <v>-0.3478880634637973</v>
      </c>
      <c r="BH58" s="49" t="s">
        <v>800</v>
      </c>
    </row>
    <row r="59" spans="1:60" x14ac:dyDescent="0.3">
      <c r="A59" s="49" t="s">
        <v>730</v>
      </c>
      <c r="B59" s="182" t="s">
        <v>722</v>
      </c>
      <c r="C59" s="49">
        <v>304</v>
      </c>
      <c r="D59" s="49">
        <v>73.7</v>
      </c>
      <c r="E59" s="49">
        <v>0.28999999999999998</v>
      </c>
      <c r="F59" s="49">
        <v>13.35</v>
      </c>
      <c r="G59" s="49">
        <v>2.2599999999999998</v>
      </c>
      <c r="H59" s="49">
        <v>0.03</v>
      </c>
      <c r="I59" s="49">
        <v>0.28000000000000003</v>
      </c>
      <c r="J59" s="49">
        <v>1.5</v>
      </c>
      <c r="K59" s="49">
        <v>3.66</v>
      </c>
      <c r="L59" s="49">
        <v>4.0199999999999996</v>
      </c>
      <c r="M59" s="49">
        <v>0.04</v>
      </c>
      <c r="N59" s="49">
        <v>0.33</v>
      </c>
      <c r="O59" s="49">
        <v>99.5</v>
      </c>
      <c r="P59" s="179">
        <v>1.0983606557377048</v>
      </c>
      <c r="Q59" s="179">
        <v>1.0191457446284828</v>
      </c>
      <c r="R59" s="179">
        <v>1.2857038041753919</v>
      </c>
      <c r="S59" s="180">
        <v>22.404497264433594</v>
      </c>
      <c r="T59" s="183"/>
      <c r="U59" s="49">
        <v>12.1</v>
      </c>
      <c r="V59" s="184">
        <v>7.51</v>
      </c>
      <c r="W59" s="49">
        <v>612</v>
      </c>
      <c r="X59" s="184">
        <v>246</v>
      </c>
      <c r="Y59" s="184">
        <v>6.78</v>
      </c>
      <c r="Z59" s="97">
        <v>17.600000000000001</v>
      </c>
      <c r="AA59" s="49">
        <v>27.3</v>
      </c>
      <c r="AB59" s="49">
        <v>59.3</v>
      </c>
      <c r="AC59" s="49">
        <v>7.33</v>
      </c>
      <c r="AD59" s="49">
        <v>30</v>
      </c>
      <c r="AE59" s="49">
        <v>6.16</v>
      </c>
      <c r="AF59" s="49">
        <v>0.79</v>
      </c>
      <c r="AG59" s="49">
        <v>5.79</v>
      </c>
      <c r="AH59" s="49">
        <v>1.03</v>
      </c>
      <c r="AI59" s="49">
        <v>5.75</v>
      </c>
      <c r="AJ59" s="49">
        <v>1.1000000000000001</v>
      </c>
      <c r="AK59" s="49">
        <v>3.21</v>
      </c>
      <c r="AL59" s="49">
        <v>0.49</v>
      </c>
      <c r="AM59" s="49">
        <v>3.37</v>
      </c>
      <c r="AN59" s="49">
        <v>0.50800000000000001</v>
      </c>
      <c r="AO59" s="49">
        <v>92</v>
      </c>
      <c r="AP59" s="49">
        <v>29.1</v>
      </c>
      <c r="AQ59" s="49">
        <f t="shared" si="0"/>
        <v>0.22600000000000001</v>
      </c>
      <c r="AR59" s="49">
        <f t="shared" si="1"/>
        <v>0.40333333333333332</v>
      </c>
      <c r="AS59" s="49">
        <f t="shared" si="2"/>
        <v>22.417582417582416</v>
      </c>
      <c r="AT59" s="49">
        <f t="shared" si="3"/>
        <v>0.32608695652173914</v>
      </c>
      <c r="AU59" s="181"/>
      <c r="AV59" s="49">
        <v>3.4935984070607944</v>
      </c>
      <c r="AW59" s="49">
        <v>0.72282259519008196</v>
      </c>
      <c r="AX59" s="185">
        <v>7.2837721965506002E-6</v>
      </c>
      <c r="AY59" s="49">
        <v>0.124972035741671</v>
      </c>
      <c r="AZ59" s="49">
        <v>0.51269408676270001</v>
      </c>
      <c r="BA59" s="185">
        <v>2.9798261131531601E-6</v>
      </c>
      <c r="BB59" s="49">
        <v>0.51244865093476022</v>
      </c>
      <c r="BC59" s="49">
        <v>0.70790812070049314</v>
      </c>
      <c r="BD59" s="49">
        <v>3.8448906451504783</v>
      </c>
      <c r="BE59" s="49">
        <v>785.43106497843667</v>
      </c>
      <c r="BF59" s="49">
        <v>879.00389661431575</v>
      </c>
      <c r="BG59" s="49">
        <v>-0.36465665611758524</v>
      </c>
      <c r="BH59" s="49" t="s">
        <v>800</v>
      </c>
    </row>
    <row r="60" spans="1:60" x14ac:dyDescent="0.3">
      <c r="A60" s="49" t="s">
        <v>801</v>
      </c>
      <c r="B60" s="182" t="s">
        <v>802</v>
      </c>
      <c r="C60" s="49">
        <v>310</v>
      </c>
      <c r="D60" s="49">
        <v>54.8</v>
      </c>
      <c r="E60" s="49">
        <v>0.38</v>
      </c>
      <c r="F60" s="49">
        <v>16.739999999999998</v>
      </c>
      <c r="G60" s="49">
        <v>6.78</v>
      </c>
      <c r="H60" s="49">
        <v>0.13</v>
      </c>
      <c r="I60" s="49">
        <v>5.15</v>
      </c>
      <c r="J60" s="49">
        <v>6.69</v>
      </c>
      <c r="K60" s="49">
        <v>2.19</v>
      </c>
      <c r="L60" s="49">
        <v>1.75</v>
      </c>
      <c r="M60" s="49">
        <v>0.3</v>
      </c>
      <c r="N60" s="49">
        <v>3.9</v>
      </c>
      <c r="O60" s="49">
        <v>99.66</v>
      </c>
      <c r="P60" s="179">
        <f>L60/K60</f>
        <v>0.79908675799086759</v>
      </c>
      <c r="Q60" s="179">
        <f t="shared" ref="Q60:Q67" si="4">(F60/102)/((J60/56)+(K60/62)+(L60/94))</f>
        <v>0.94644733342593723</v>
      </c>
      <c r="R60" s="179">
        <f t="shared" ref="R60:R82" si="5">(F60/102)/(K60/62+L60/94)</f>
        <v>3.0426188034699817</v>
      </c>
      <c r="S60" s="180">
        <v>52</v>
      </c>
      <c r="U60" s="186">
        <v>1.7</v>
      </c>
      <c r="V60" s="186">
        <v>1.2</v>
      </c>
      <c r="W60" s="186">
        <v>612</v>
      </c>
      <c r="X60" s="186">
        <v>16.5</v>
      </c>
      <c r="Y60" s="186">
        <v>0.74</v>
      </c>
      <c r="Z60" s="18">
        <v>85.5</v>
      </c>
      <c r="AA60" s="186">
        <v>5.8</v>
      </c>
      <c r="AB60" s="186">
        <v>11.1</v>
      </c>
      <c r="AC60" s="186">
        <v>1.44</v>
      </c>
      <c r="AD60" s="186">
        <v>6.57</v>
      </c>
      <c r="AE60" s="186">
        <v>1.71</v>
      </c>
      <c r="AF60" s="186">
        <v>0.55000000000000004</v>
      </c>
      <c r="AG60" s="186">
        <v>2.3199999999999998</v>
      </c>
      <c r="AH60" s="186">
        <v>0.32</v>
      </c>
      <c r="AI60" s="186">
        <v>2.2599999999999998</v>
      </c>
      <c r="AJ60" s="186">
        <v>0.47</v>
      </c>
      <c r="AK60" s="186">
        <v>1.47</v>
      </c>
      <c r="AL60" s="186">
        <v>0.2</v>
      </c>
      <c r="AM60" s="186">
        <v>1.49</v>
      </c>
      <c r="AN60" s="186">
        <v>0.24</v>
      </c>
      <c r="AO60" s="186">
        <v>721</v>
      </c>
      <c r="AP60" s="186">
        <v>12.7</v>
      </c>
      <c r="AQ60" s="49">
        <f t="shared" si="0"/>
        <v>0.11263318112633181</v>
      </c>
      <c r="AR60" s="49">
        <f t="shared" si="1"/>
        <v>0.25875190258751901</v>
      </c>
      <c r="AS60" s="49">
        <f t="shared" si="2"/>
        <v>105.51724137931035</v>
      </c>
      <c r="AT60" s="49">
        <f t="shared" si="3"/>
        <v>9.1123439667128991E-3</v>
      </c>
      <c r="AU60" s="181"/>
      <c r="AV60" s="49">
        <v>0.20749999999999999</v>
      </c>
      <c r="AW60" s="49">
        <v>0.70782299999999998</v>
      </c>
      <c r="AY60" s="49">
        <v>0.1651</v>
      </c>
      <c r="AZ60" s="49">
        <v>0.51252299999999995</v>
      </c>
      <c r="BB60" s="49">
        <v>0.51218793672112317</v>
      </c>
      <c r="BC60" s="49">
        <v>0.70693716451005506</v>
      </c>
      <c r="BD60" s="49">
        <v>-1.2446818403144544</v>
      </c>
      <c r="BE60" s="49">
        <v>1968.0967951382499</v>
      </c>
      <c r="BF60" s="49">
        <v>1263.0478560210004</v>
      </c>
      <c r="BG60" s="49">
        <v>-0.16065073716319278</v>
      </c>
      <c r="BH60" s="49" t="s">
        <v>803</v>
      </c>
    </row>
    <row r="61" spans="1:60" x14ac:dyDescent="0.3">
      <c r="A61" s="49" t="s">
        <v>804</v>
      </c>
      <c r="B61" s="182" t="s">
        <v>802</v>
      </c>
      <c r="C61" s="49">
        <v>310</v>
      </c>
      <c r="D61" s="49">
        <v>54.17</v>
      </c>
      <c r="E61" s="49">
        <v>0.42</v>
      </c>
      <c r="F61" s="49">
        <v>16.73</v>
      </c>
      <c r="G61" s="49">
        <v>7.45</v>
      </c>
      <c r="H61" s="49">
        <v>0.13</v>
      </c>
      <c r="I61" s="49">
        <v>5.0599999999999996</v>
      </c>
      <c r="J61" s="49">
        <v>5.0999999999999996</v>
      </c>
      <c r="K61" s="49">
        <v>2.5299999999999998</v>
      </c>
      <c r="L61" s="49">
        <v>2.23</v>
      </c>
      <c r="M61" s="49">
        <v>0.33</v>
      </c>
      <c r="N61" s="49">
        <v>5.18</v>
      </c>
      <c r="O61" s="49">
        <v>100.09</v>
      </c>
      <c r="P61" s="179">
        <f t="shared" ref="P61:P67" si="6">L61/K61</f>
        <v>0.88142292490118579</v>
      </c>
      <c r="Q61" s="179">
        <f t="shared" si="4"/>
        <v>1.0541018889002252</v>
      </c>
      <c r="R61" s="179">
        <f t="shared" si="5"/>
        <v>2.5417631209046059</v>
      </c>
      <c r="S61" s="180">
        <v>49</v>
      </c>
      <c r="U61" s="186">
        <v>1.69</v>
      </c>
      <c r="V61" s="186">
        <v>1.22</v>
      </c>
      <c r="W61" s="186">
        <v>525</v>
      </c>
      <c r="X61" s="186">
        <v>14.8</v>
      </c>
      <c r="Y61" s="186">
        <v>0.66</v>
      </c>
      <c r="Z61" s="18">
        <v>5.19</v>
      </c>
      <c r="AA61" s="186">
        <v>5.71</v>
      </c>
      <c r="AB61" s="186">
        <v>10.8</v>
      </c>
      <c r="AC61" s="186">
        <v>1.45</v>
      </c>
      <c r="AD61" s="186">
        <v>6.52</v>
      </c>
      <c r="AE61" s="186">
        <v>1.67</v>
      </c>
      <c r="AF61" s="186">
        <v>0.54</v>
      </c>
      <c r="AG61" s="186">
        <v>2.25</v>
      </c>
      <c r="AH61" s="186">
        <v>0.33</v>
      </c>
      <c r="AI61" s="186">
        <v>2.2400000000000002</v>
      </c>
      <c r="AJ61" s="186">
        <v>0.47</v>
      </c>
      <c r="AK61" s="186">
        <v>1.5</v>
      </c>
      <c r="AL61" s="186">
        <v>0.23</v>
      </c>
      <c r="AM61" s="186">
        <v>1.53</v>
      </c>
      <c r="AN61" s="186">
        <v>0.24</v>
      </c>
      <c r="AO61" s="186">
        <v>797</v>
      </c>
      <c r="AP61" s="186">
        <v>13</v>
      </c>
      <c r="AQ61" s="49">
        <f t="shared" si="0"/>
        <v>0.10122699386503069</v>
      </c>
      <c r="AR61" s="49">
        <f t="shared" si="1"/>
        <v>0.25920245398773006</v>
      </c>
      <c r="AS61" s="49">
        <f t="shared" si="2"/>
        <v>91.943957968476354</v>
      </c>
      <c r="AT61" s="49">
        <f t="shared" si="3"/>
        <v>8.1806775407779163E-3</v>
      </c>
      <c r="AU61" s="181"/>
      <c r="AV61" s="49">
        <v>0.26989999999999997</v>
      </c>
      <c r="AW61" s="49">
        <v>0.70782800000000001</v>
      </c>
      <c r="AY61" s="49">
        <v>0.15670000000000001</v>
      </c>
      <c r="AZ61" s="49">
        <v>0.51251800000000003</v>
      </c>
      <c r="BB61" s="49">
        <v>0.51219998415626899</v>
      </c>
      <c r="BC61" s="49">
        <v>0.70667577350006672</v>
      </c>
      <c r="BD61" s="49">
        <v>-1.0094959884077159</v>
      </c>
      <c r="BE61" s="49">
        <v>1691.9439674427417</v>
      </c>
      <c r="BF61" s="49">
        <v>1245.4002149789501</v>
      </c>
      <c r="BG61" s="49">
        <v>-0.20335536349771233</v>
      </c>
      <c r="BH61" s="49" t="s">
        <v>803</v>
      </c>
    </row>
    <row r="62" spans="1:60" x14ac:dyDescent="0.3">
      <c r="A62" s="49" t="s">
        <v>805</v>
      </c>
      <c r="B62" s="182" t="s">
        <v>802</v>
      </c>
      <c r="C62" s="49">
        <v>310</v>
      </c>
      <c r="D62" s="49">
        <v>58.59</v>
      </c>
      <c r="E62" s="49">
        <v>0.38</v>
      </c>
      <c r="F62" s="49">
        <v>14.29</v>
      </c>
      <c r="G62" s="49">
        <v>6.35</v>
      </c>
      <c r="H62" s="49">
        <v>0.12</v>
      </c>
      <c r="I62" s="49">
        <v>4.59</v>
      </c>
      <c r="J62" s="49">
        <v>4.99</v>
      </c>
      <c r="K62" s="49">
        <v>2.12</v>
      </c>
      <c r="L62" s="49">
        <v>3.34</v>
      </c>
      <c r="M62" s="49">
        <v>0.28000000000000003</v>
      </c>
      <c r="N62" s="49">
        <v>4.26</v>
      </c>
      <c r="O62" s="49">
        <v>100.29</v>
      </c>
      <c r="P62" s="179">
        <f t="shared" si="6"/>
        <v>1.5754716981132073</v>
      </c>
      <c r="Q62" s="179">
        <f t="shared" si="4"/>
        <v>0.88204835658296765</v>
      </c>
      <c r="R62" s="179">
        <f t="shared" si="5"/>
        <v>2.0092808656093597</v>
      </c>
      <c r="S62" s="180">
        <v>50</v>
      </c>
      <c r="U62" s="186">
        <v>3.26</v>
      </c>
      <c r="V62" s="186">
        <v>2.37</v>
      </c>
      <c r="W62" s="186">
        <v>868</v>
      </c>
      <c r="X62" s="186">
        <v>35.5</v>
      </c>
      <c r="Y62" s="186">
        <v>1.32</v>
      </c>
      <c r="Z62" s="18">
        <v>10.5</v>
      </c>
      <c r="AA62" s="186">
        <v>8.35</v>
      </c>
      <c r="AB62" s="186">
        <v>16.600000000000001</v>
      </c>
      <c r="AC62" s="186">
        <v>2.1800000000000002</v>
      </c>
      <c r="AD62" s="186">
        <v>9.16</v>
      </c>
      <c r="AE62" s="186">
        <v>2.11</v>
      </c>
      <c r="AF62" s="186">
        <v>0.68</v>
      </c>
      <c r="AG62" s="186">
        <v>2.72</v>
      </c>
      <c r="AH62" s="186">
        <v>0.36</v>
      </c>
      <c r="AI62" s="186">
        <v>2.37</v>
      </c>
      <c r="AJ62" s="186">
        <v>0.49</v>
      </c>
      <c r="AK62" s="186">
        <v>1.42</v>
      </c>
      <c r="AL62" s="186">
        <v>0.21</v>
      </c>
      <c r="AM62" s="186">
        <v>1.47</v>
      </c>
      <c r="AN62" s="186">
        <v>0.22</v>
      </c>
      <c r="AO62" s="186">
        <v>593</v>
      </c>
      <c r="AP62" s="186">
        <v>12.6</v>
      </c>
      <c r="AQ62" s="49">
        <f t="shared" si="0"/>
        <v>0.14410480349344978</v>
      </c>
      <c r="AR62" s="49">
        <f t="shared" si="1"/>
        <v>0.35589519650655022</v>
      </c>
      <c r="AS62" s="49">
        <f t="shared" si="2"/>
        <v>103.95209580838323</v>
      </c>
      <c r="AT62" s="49">
        <f t="shared" si="3"/>
        <v>1.5446880269814502E-2</v>
      </c>
      <c r="AU62" s="181"/>
      <c r="AV62" s="49">
        <v>0.36720000000000003</v>
      </c>
      <c r="AW62" s="49">
        <v>0.70783600000000002</v>
      </c>
      <c r="AY62" s="49">
        <v>0.14019999999999999</v>
      </c>
      <c r="AZ62" s="49">
        <v>0.51251599999999997</v>
      </c>
      <c r="BB62" s="49">
        <v>0.51223147018959092</v>
      </c>
      <c r="BC62" s="49">
        <v>0.70626839136429986</v>
      </c>
      <c r="BD62" s="49">
        <v>-0.39483656253169741</v>
      </c>
      <c r="BE62" s="49">
        <v>1316.8493038913177</v>
      </c>
      <c r="BF62" s="49">
        <v>1198.7196447597953</v>
      </c>
      <c r="BG62" s="49">
        <v>-0.28723945094051861</v>
      </c>
      <c r="BH62" s="49" t="s">
        <v>803</v>
      </c>
    </row>
    <row r="63" spans="1:60" x14ac:dyDescent="0.3">
      <c r="A63" s="49" t="s">
        <v>806</v>
      </c>
      <c r="B63" s="182" t="s">
        <v>802</v>
      </c>
      <c r="C63" s="49">
        <v>310</v>
      </c>
      <c r="D63" s="49">
        <v>68.540000000000006</v>
      </c>
      <c r="E63" s="49">
        <v>0.72</v>
      </c>
      <c r="F63" s="49">
        <v>14.94</v>
      </c>
      <c r="G63" s="49">
        <v>3.69</v>
      </c>
      <c r="H63" s="49">
        <v>0.05</v>
      </c>
      <c r="I63" s="49">
        <v>0.45</v>
      </c>
      <c r="J63" s="49">
        <v>1.05</v>
      </c>
      <c r="K63" s="49">
        <v>5.57</v>
      </c>
      <c r="L63" s="49">
        <v>3.2</v>
      </c>
      <c r="M63" s="49">
        <v>0.16</v>
      </c>
      <c r="N63" s="49">
        <v>1.01</v>
      </c>
      <c r="O63" s="49">
        <v>100.04</v>
      </c>
      <c r="P63" s="179">
        <f t="shared" si="6"/>
        <v>0.57450628366247758</v>
      </c>
      <c r="Q63" s="179">
        <f t="shared" si="4"/>
        <v>1.0269178389727507</v>
      </c>
      <c r="R63" s="179">
        <f t="shared" si="5"/>
        <v>1.1823465861039004</v>
      </c>
      <c r="S63" s="180">
        <v>55.000000000000007</v>
      </c>
      <c r="U63" s="186">
        <v>13.5</v>
      </c>
      <c r="V63" s="186">
        <v>20.8</v>
      </c>
      <c r="W63" s="186">
        <v>971</v>
      </c>
      <c r="X63" s="186">
        <v>432</v>
      </c>
      <c r="Y63" s="186">
        <v>11.5</v>
      </c>
      <c r="Z63" s="18">
        <v>53.3</v>
      </c>
      <c r="AA63" s="186">
        <v>27.1</v>
      </c>
      <c r="AB63" s="186">
        <v>44.1</v>
      </c>
      <c r="AC63" s="186">
        <v>7.87</v>
      </c>
      <c r="AD63" s="186">
        <v>31.6</v>
      </c>
      <c r="AE63" s="186">
        <v>6.39</v>
      </c>
      <c r="AF63" s="186">
        <v>1.21</v>
      </c>
      <c r="AG63" s="186">
        <v>6.19</v>
      </c>
      <c r="AH63" s="186">
        <v>0.9</v>
      </c>
      <c r="AI63" s="186">
        <v>5.79</v>
      </c>
      <c r="AJ63" s="186">
        <v>1.1499999999999999</v>
      </c>
      <c r="AK63" s="186">
        <v>3.51</v>
      </c>
      <c r="AL63" s="186">
        <v>0.51</v>
      </c>
      <c r="AM63" s="186">
        <v>3.45</v>
      </c>
      <c r="AN63" s="186">
        <v>0.53</v>
      </c>
      <c r="AO63" s="186">
        <v>339</v>
      </c>
      <c r="AP63" s="186">
        <v>30.7</v>
      </c>
      <c r="AQ63" s="49">
        <f t="shared" si="0"/>
        <v>0.36392405063291139</v>
      </c>
      <c r="AR63" s="49">
        <f t="shared" si="1"/>
        <v>0.42721518987341772</v>
      </c>
      <c r="AS63" s="49">
        <f t="shared" si="2"/>
        <v>35.830258302583026</v>
      </c>
      <c r="AT63" s="49">
        <f t="shared" si="3"/>
        <v>9.3215339233038347E-2</v>
      </c>
      <c r="AU63" s="181"/>
      <c r="AV63" s="49">
        <v>0.67530000000000001</v>
      </c>
      <c r="AW63" s="49">
        <v>0.70910499999999999</v>
      </c>
      <c r="AY63" s="49">
        <v>0.1226</v>
      </c>
      <c r="AZ63" s="49">
        <v>0.51251100000000005</v>
      </c>
      <c r="BB63" s="49">
        <v>0.51226218862513451</v>
      </c>
      <c r="BC63" s="49">
        <v>0.70622208575248269</v>
      </c>
      <c r="BD63" s="49">
        <v>0.20483808565119332</v>
      </c>
      <c r="BE63" s="49">
        <v>1071.1177058478188</v>
      </c>
      <c r="BF63" s="49">
        <v>1153.3145702296886</v>
      </c>
      <c r="BG63" s="49">
        <v>-0.376715810879512</v>
      </c>
      <c r="BH63" s="49" t="s">
        <v>803</v>
      </c>
    </row>
    <row r="64" spans="1:60" x14ac:dyDescent="0.3">
      <c r="A64" s="49" t="s">
        <v>807</v>
      </c>
      <c r="B64" s="182" t="s">
        <v>808</v>
      </c>
      <c r="C64" s="49">
        <v>310</v>
      </c>
      <c r="D64" s="49">
        <v>50.63</v>
      </c>
      <c r="E64" s="49">
        <v>0.77</v>
      </c>
      <c r="F64" s="49">
        <v>14.62</v>
      </c>
      <c r="G64" s="49">
        <v>8.14</v>
      </c>
      <c r="H64" s="49">
        <v>0.35</v>
      </c>
      <c r="I64" s="49">
        <v>4.43</v>
      </c>
      <c r="J64" s="49">
        <v>10.54</v>
      </c>
      <c r="K64" s="49">
        <v>2.0499999999999998</v>
      </c>
      <c r="L64" s="49">
        <v>1.32</v>
      </c>
      <c r="M64" s="49">
        <v>0.18</v>
      </c>
      <c r="N64" s="49">
        <v>6.3</v>
      </c>
      <c r="O64" s="49">
        <v>99.87</v>
      </c>
      <c r="P64" s="179">
        <f t="shared" si="6"/>
        <v>0.64390243902439037</v>
      </c>
      <c r="Q64" s="179">
        <f t="shared" si="4"/>
        <v>0.60909615836663999</v>
      </c>
      <c r="R64" s="179">
        <f t="shared" si="5"/>
        <v>3.0427138729025525</v>
      </c>
      <c r="S64" s="180">
        <v>43</v>
      </c>
      <c r="U64" s="186">
        <v>5.27</v>
      </c>
      <c r="V64" s="186">
        <v>8.08</v>
      </c>
      <c r="W64" s="186">
        <v>460</v>
      </c>
      <c r="X64" s="186">
        <v>121</v>
      </c>
      <c r="Y64" s="186">
        <v>3.66</v>
      </c>
      <c r="Z64" s="18">
        <v>13.4</v>
      </c>
      <c r="AA64" s="186">
        <v>16.5</v>
      </c>
      <c r="AB64" s="186">
        <v>33.6</v>
      </c>
      <c r="AC64" s="186">
        <v>4.26</v>
      </c>
      <c r="AD64" s="186">
        <v>17.399999999999999</v>
      </c>
      <c r="AE64" s="186">
        <v>3.8130000000000002</v>
      </c>
      <c r="AF64" s="186">
        <v>1.0900000000000001</v>
      </c>
      <c r="AG64" s="186">
        <v>4.25</v>
      </c>
      <c r="AH64" s="186">
        <v>0.6</v>
      </c>
      <c r="AI64" s="186">
        <v>3.78</v>
      </c>
      <c r="AJ64" s="186">
        <v>0.79</v>
      </c>
      <c r="AK64" s="186">
        <v>2.27</v>
      </c>
      <c r="AL64" s="186">
        <v>0.34</v>
      </c>
      <c r="AM64" s="186">
        <v>2.17</v>
      </c>
      <c r="AN64" s="186">
        <v>0.32</v>
      </c>
      <c r="AO64" s="186">
        <v>356</v>
      </c>
      <c r="AP64" s="186">
        <v>20.8</v>
      </c>
      <c r="AQ64" s="49">
        <f t="shared" si="0"/>
        <v>0.21034482758620693</v>
      </c>
      <c r="AR64" s="49">
        <f t="shared" si="1"/>
        <v>0.30287356321839082</v>
      </c>
      <c r="AS64" s="49">
        <f t="shared" si="2"/>
        <v>27.878787878787879</v>
      </c>
      <c r="AT64" s="49">
        <f t="shared" si="3"/>
        <v>4.887640449438202E-2</v>
      </c>
      <c r="AU64" s="181"/>
      <c r="AV64" s="49">
        <v>0.2475</v>
      </c>
      <c r="AW64" s="49">
        <v>0.70782500000000004</v>
      </c>
      <c r="AY64" s="49">
        <v>0.1308</v>
      </c>
      <c r="AZ64" s="49">
        <v>0.512513</v>
      </c>
      <c r="BB64" s="49">
        <v>0.51224754708130171</v>
      </c>
      <c r="BC64" s="49">
        <v>0.70676840104211391</v>
      </c>
      <c r="BD64" s="49">
        <v>-8.098905663000977E-2</v>
      </c>
      <c r="BE64" s="49">
        <v>1173.2455957980787</v>
      </c>
      <c r="BF64" s="49">
        <v>1174.9769938021925</v>
      </c>
      <c r="BG64" s="49">
        <v>-0.33502796136248103</v>
      </c>
      <c r="BH64" s="49" t="s">
        <v>803</v>
      </c>
    </row>
    <row r="65" spans="1:60" x14ac:dyDescent="0.3">
      <c r="A65" s="49" t="s">
        <v>809</v>
      </c>
      <c r="B65" s="182" t="s">
        <v>808</v>
      </c>
      <c r="C65" s="49">
        <v>310</v>
      </c>
      <c r="D65" s="49">
        <v>51.42</v>
      </c>
      <c r="E65" s="49">
        <v>0.75</v>
      </c>
      <c r="F65" s="49">
        <v>14.63</v>
      </c>
      <c r="G65" s="49">
        <v>7.79</v>
      </c>
      <c r="H65" s="49">
        <v>0.3</v>
      </c>
      <c r="I65" s="49">
        <v>5.95</v>
      </c>
      <c r="J65" s="49">
        <v>10.06</v>
      </c>
      <c r="K65" s="49">
        <v>2.15</v>
      </c>
      <c r="L65" s="49">
        <v>1.24</v>
      </c>
      <c r="M65" s="49">
        <v>0.18</v>
      </c>
      <c r="N65" s="49">
        <v>4.74</v>
      </c>
      <c r="O65" s="49">
        <v>100.26</v>
      </c>
      <c r="P65" s="179">
        <f t="shared" si="6"/>
        <v>0.57674418604651168</v>
      </c>
      <c r="Q65" s="179">
        <f t="shared" si="4"/>
        <v>0.63043496676853206</v>
      </c>
      <c r="R65" s="179">
        <f t="shared" si="5"/>
        <v>2.9963367955254365</v>
      </c>
      <c r="S65" s="180">
        <v>52</v>
      </c>
      <c r="U65" s="186">
        <v>4.8899999999999997</v>
      </c>
      <c r="V65" s="186">
        <v>7.95</v>
      </c>
      <c r="W65" s="186">
        <v>478</v>
      </c>
      <c r="X65" s="186">
        <v>117</v>
      </c>
      <c r="Y65" s="186">
        <v>3.59</v>
      </c>
      <c r="Z65" s="18">
        <v>19.899999999999999</v>
      </c>
      <c r="AA65" s="186">
        <v>15.7</v>
      </c>
      <c r="AB65" s="186">
        <v>32.200000000000003</v>
      </c>
      <c r="AC65" s="186">
        <v>4.08</v>
      </c>
      <c r="AD65" s="186">
        <v>16.8</v>
      </c>
      <c r="AE65" s="186">
        <v>63</v>
      </c>
      <c r="AF65" s="186">
        <v>1.05</v>
      </c>
      <c r="AG65" s="186">
        <v>4.29</v>
      </c>
      <c r="AH65" s="186">
        <v>0.59</v>
      </c>
      <c r="AI65" s="186">
        <v>3.7</v>
      </c>
      <c r="AJ65" s="186">
        <v>0.76</v>
      </c>
      <c r="AK65" s="186">
        <v>2.25</v>
      </c>
      <c r="AL65" s="186">
        <v>0.31</v>
      </c>
      <c r="AM65" s="186">
        <v>2.21</v>
      </c>
      <c r="AN65" s="186">
        <v>0.31</v>
      </c>
      <c r="AO65" s="186">
        <v>367</v>
      </c>
      <c r="AP65" s="186">
        <v>20.8</v>
      </c>
      <c r="AQ65" s="49">
        <f t="shared" si="0"/>
        <v>0.21369047619047618</v>
      </c>
      <c r="AR65" s="49">
        <f t="shared" si="1"/>
        <v>0.29107142857142854</v>
      </c>
      <c r="AS65" s="49">
        <f t="shared" si="2"/>
        <v>30.445859872611468</v>
      </c>
      <c r="AT65" s="49">
        <f t="shared" si="3"/>
        <v>4.5776566757493191E-2</v>
      </c>
      <c r="AU65" s="181"/>
      <c r="AV65" s="49">
        <v>0.21479999999999999</v>
      </c>
      <c r="AW65" s="49">
        <v>0.707816</v>
      </c>
      <c r="AY65" s="49">
        <v>0.14249999999999999</v>
      </c>
      <c r="AZ65" s="49">
        <v>0.51251999999999998</v>
      </c>
      <c r="BB65" s="49">
        <v>0.51223080243949148</v>
      </c>
      <c r="BC65" s="49">
        <v>0.70689900017715579</v>
      </c>
      <c r="BD65" s="49">
        <v>-0.40787214845461328</v>
      </c>
      <c r="BE65" s="49">
        <v>1350.7803646857353</v>
      </c>
      <c r="BF65" s="49">
        <v>1199.5135615967924</v>
      </c>
      <c r="BG65" s="49">
        <v>-0.27554651753940018</v>
      </c>
      <c r="BH65" s="49" t="s">
        <v>803</v>
      </c>
    </row>
    <row r="66" spans="1:60" x14ac:dyDescent="0.3">
      <c r="A66" s="49" t="s">
        <v>810</v>
      </c>
      <c r="B66" s="182" t="s">
        <v>811</v>
      </c>
      <c r="C66" s="49">
        <v>310</v>
      </c>
      <c r="D66" s="49">
        <v>41.42</v>
      </c>
      <c r="E66" s="49">
        <v>0.76</v>
      </c>
      <c r="F66" s="49">
        <v>12.82</v>
      </c>
      <c r="G66" s="49">
        <v>5.43</v>
      </c>
      <c r="H66" s="49">
        <v>0.24</v>
      </c>
      <c r="I66" s="49">
        <v>4.2</v>
      </c>
      <c r="J66" s="49">
        <v>15.12</v>
      </c>
      <c r="K66" s="49">
        <v>1.92</v>
      </c>
      <c r="L66" s="49">
        <v>0.63</v>
      </c>
      <c r="M66" s="49">
        <v>0.24</v>
      </c>
      <c r="N66" s="49">
        <v>16.71</v>
      </c>
      <c r="O66" s="49">
        <v>100.28</v>
      </c>
      <c r="P66" s="179">
        <f t="shared" si="6"/>
        <v>0.328125</v>
      </c>
      <c r="Q66" s="179">
        <f t="shared" si="4"/>
        <v>0.40851018227825414</v>
      </c>
      <c r="R66" s="179">
        <f t="shared" si="5"/>
        <v>3.33652003208134</v>
      </c>
      <c r="S66" s="180">
        <v>52</v>
      </c>
      <c r="U66" s="186">
        <v>3.19</v>
      </c>
      <c r="V66" s="186">
        <v>8.69</v>
      </c>
      <c r="W66" s="186">
        <v>192</v>
      </c>
      <c r="X66" s="186">
        <v>151</v>
      </c>
      <c r="Y66" s="186">
        <v>4.43</v>
      </c>
      <c r="Z66" s="18">
        <v>23.6</v>
      </c>
      <c r="AA66" s="186">
        <v>15.7</v>
      </c>
      <c r="AB66" s="186">
        <v>34.1</v>
      </c>
      <c r="AC66" s="186">
        <v>4.3899999999999997</v>
      </c>
      <c r="AD66" s="186">
        <v>18.5</v>
      </c>
      <c r="AE66" s="186">
        <v>4.04</v>
      </c>
      <c r="AF66" s="186">
        <v>1.0900000000000001</v>
      </c>
      <c r="AG66" s="186">
        <v>4.2</v>
      </c>
      <c r="AH66" s="186">
        <v>0.62</v>
      </c>
      <c r="AI66" s="186">
        <v>3.67</v>
      </c>
      <c r="AJ66" s="186">
        <v>0.77</v>
      </c>
      <c r="AK66" s="186">
        <v>223</v>
      </c>
      <c r="AL66" s="186">
        <v>0.31</v>
      </c>
      <c r="AM66" s="186">
        <v>2.16</v>
      </c>
      <c r="AN66" s="186">
        <v>0.32</v>
      </c>
      <c r="AO66" s="186">
        <v>298</v>
      </c>
      <c r="AP66" s="186">
        <v>20.399999999999999</v>
      </c>
      <c r="AQ66" s="49">
        <f t="shared" si="0"/>
        <v>0.23945945945945946</v>
      </c>
      <c r="AR66" s="49">
        <f t="shared" si="1"/>
        <v>0.17243243243243242</v>
      </c>
      <c r="AS66" s="49">
        <f t="shared" si="2"/>
        <v>12.229299363057326</v>
      </c>
      <c r="AT66" s="49">
        <f t="shared" si="3"/>
        <v>6.2080536912751678E-2</v>
      </c>
      <c r="AU66" s="181"/>
      <c r="AV66" s="49">
        <v>0.18609999999999999</v>
      </c>
      <c r="AW66" s="49">
        <v>0.70779599999999998</v>
      </c>
      <c r="AY66" s="49">
        <v>0.13389999999999999</v>
      </c>
      <c r="AZ66" s="49">
        <v>0.51251599999999997</v>
      </c>
      <c r="BB66" s="49">
        <v>0.51224425576595023</v>
      </c>
      <c r="BC66" s="49">
        <v>0.70700152296540353</v>
      </c>
      <c r="BD66" s="49">
        <v>-0.14524097377788259</v>
      </c>
      <c r="BE66" s="49">
        <v>1213.038583260256</v>
      </c>
      <c r="BF66" s="49">
        <v>1179.7196602000338</v>
      </c>
      <c r="BG66" s="49">
        <v>-0.3192679206914083</v>
      </c>
      <c r="BH66" s="49" t="s">
        <v>803</v>
      </c>
    </row>
    <row r="67" spans="1:60" x14ac:dyDescent="0.3">
      <c r="A67" s="49" t="s">
        <v>812</v>
      </c>
      <c r="B67" s="182" t="s">
        <v>813</v>
      </c>
      <c r="C67" s="49">
        <v>310</v>
      </c>
      <c r="D67" s="49">
        <v>77.33</v>
      </c>
      <c r="E67" s="49">
        <v>0.16</v>
      </c>
      <c r="F67" s="49">
        <v>11.64</v>
      </c>
      <c r="G67" s="49">
        <v>2.64</v>
      </c>
      <c r="H67" s="49">
        <v>0.02</v>
      </c>
      <c r="I67" s="49">
        <v>0.89</v>
      </c>
      <c r="J67" s="49">
        <v>0.43</v>
      </c>
      <c r="K67" s="49">
        <v>1.27</v>
      </c>
      <c r="L67" s="49">
        <v>2.54</v>
      </c>
      <c r="M67" s="49">
        <v>0.02</v>
      </c>
      <c r="N67" s="49">
        <v>2.2799999999999998</v>
      </c>
      <c r="O67" s="49">
        <v>99.67</v>
      </c>
      <c r="P67" s="179">
        <f t="shared" si="6"/>
        <v>2</v>
      </c>
      <c r="Q67" s="179">
        <f t="shared" si="4"/>
        <v>2.0679586143015691</v>
      </c>
      <c r="R67" s="179">
        <f t="shared" si="5"/>
        <v>2.4022164525710594</v>
      </c>
      <c r="S67" s="180">
        <v>32</v>
      </c>
      <c r="U67" s="186">
        <v>13.9</v>
      </c>
      <c r="V67" s="186">
        <v>18.399999999999999</v>
      </c>
      <c r="W67" s="186">
        <v>308</v>
      </c>
      <c r="X67" s="186">
        <v>507</v>
      </c>
      <c r="Y67" s="186">
        <v>14.7</v>
      </c>
      <c r="Z67" s="18">
        <v>14.4</v>
      </c>
      <c r="AA67" s="186">
        <v>46.6</v>
      </c>
      <c r="AB67" s="186">
        <v>93.4</v>
      </c>
      <c r="AC67" s="186">
        <v>13.1</v>
      </c>
      <c r="AD67" s="186">
        <v>53.9</v>
      </c>
      <c r="AE67" s="186">
        <v>12</v>
      </c>
      <c r="AF67" s="186">
        <v>2.2400000000000002</v>
      </c>
      <c r="AG67" s="186">
        <v>13.2</v>
      </c>
      <c r="AH67" s="186">
        <v>2.15</v>
      </c>
      <c r="AI67" s="186">
        <v>14.2</v>
      </c>
      <c r="AJ67" s="186">
        <v>3.05</v>
      </c>
      <c r="AK67" s="186">
        <v>8.9499999999999993</v>
      </c>
      <c r="AL67" s="186">
        <v>1.32</v>
      </c>
      <c r="AM67" s="186">
        <v>9.0299999999999994</v>
      </c>
      <c r="AN67" s="186">
        <v>1.35</v>
      </c>
      <c r="AO67" s="186">
        <v>52.3</v>
      </c>
      <c r="AP67" s="186">
        <v>79</v>
      </c>
      <c r="AQ67" s="49">
        <f t="shared" si="0"/>
        <v>0.27272727272727271</v>
      </c>
      <c r="AR67" s="49">
        <f t="shared" si="1"/>
        <v>0.25788497217068646</v>
      </c>
      <c r="AS67" s="49">
        <f t="shared" si="2"/>
        <v>6.6094420600858363</v>
      </c>
      <c r="AT67" s="49">
        <f t="shared" si="3"/>
        <v>1.0305927342256214</v>
      </c>
      <c r="AU67" s="181"/>
      <c r="AV67" s="49">
        <v>3.6379999999999999</v>
      </c>
      <c r="AW67" s="49">
        <v>0.72081399999999995</v>
      </c>
      <c r="AY67" s="49">
        <v>0.1386</v>
      </c>
      <c r="AZ67" s="49">
        <v>0.51252699999999995</v>
      </c>
      <c r="BB67" s="49">
        <v>0.51224571732009483</v>
      </c>
      <c r="BC67" s="49">
        <v>0.7052830625907478</v>
      </c>
      <c r="BD67" s="49">
        <v>-0.1167090205078658</v>
      </c>
      <c r="BE67" s="49">
        <v>1266.5680583093249</v>
      </c>
      <c r="BF67" s="49">
        <v>1177.0020901643575</v>
      </c>
      <c r="BG67" s="49">
        <v>-0.29537366548042709</v>
      </c>
      <c r="BH67" s="49" t="s">
        <v>803</v>
      </c>
    </row>
    <row r="68" spans="1:60" x14ac:dyDescent="0.3">
      <c r="A68" s="49" t="s">
        <v>814</v>
      </c>
      <c r="B68" s="182" t="s">
        <v>815</v>
      </c>
      <c r="C68" s="49">
        <v>319</v>
      </c>
      <c r="D68" s="49">
        <v>51.91</v>
      </c>
      <c r="E68" s="49">
        <v>2.4700000000000002</v>
      </c>
      <c r="F68" s="49">
        <v>14.38</v>
      </c>
      <c r="G68" s="49">
        <v>11.665652</v>
      </c>
      <c r="H68" s="49">
        <v>0.15</v>
      </c>
      <c r="I68" s="49">
        <v>4.21</v>
      </c>
      <c r="J68" s="49">
        <v>3.68</v>
      </c>
      <c r="K68" s="49">
        <v>3.53</v>
      </c>
      <c r="L68" s="49">
        <v>1.07</v>
      </c>
      <c r="M68" s="49">
        <v>0.31</v>
      </c>
      <c r="N68" s="49">
        <v>6.1</v>
      </c>
      <c r="O68" s="49">
        <v>99.65</v>
      </c>
      <c r="P68" s="179">
        <f>L68/K68</f>
        <v>0.30311614730878189</v>
      </c>
      <c r="Q68" s="179">
        <f t="shared" ref="Q68:Q82" si="7">(F68/102)/(J68/56+K68/62+L68/94)</f>
        <v>1.0518354203422409</v>
      </c>
      <c r="R68" s="179">
        <f t="shared" si="5"/>
        <v>2.0635767668530143</v>
      </c>
      <c r="S68" s="180">
        <v>39</v>
      </c>
      <c r="U68" s="186">
        <v>0.97599999999999998</v>
      </c>
      <c r="V68" s="186">
        <v>7.62</v>
      </c>
      <c r="W68" s="186">
        <v>725</v>
      </c>
      <c r="X68" s="186">
        <v>224</v>
      </c>
      <c r="Y68" s="186">
        <v>5.1100000000000003</v>
      </c>
      <c r="Z68" s="18"/>
      <c r="AA68" s="186">
        <v>10.3</v>
      </c>
      <c r="AB68" s="186">
        <v>27.1</v>
      </c>
      <c r="AC68" s="186">
        <v>4.03</v>
      </c>
      <c r="AD68" s="186">
        <v>20.7</v>
      </c>
      <c r="AE68" s="186">
        <v>5.81</v>
      </c>
      <c r="AF68" s="186">
        <v>2.08</v>
      </c>
      <c r="AG68" s="186">
        <v>6.5</v>
      </c>
      <c r="AH68" s="186">
        <v>0.99</v>
      </c>
      <c r="AI68" s="186">
        <v>6.21</v>
      </c>
      <c r="AJ68" s="186">
        <v>1.46</v>
      </c>
      <c r="AK68" s="186">
        <v>3.98</v>
      </c>
      <c r="AL68" s="186">
        <v>0.53200000000000003</v>
      </c>
      <c r="AM68" s="186">
        <v>3.59</v>
      </c>
      <c r="AN68" s="186">
        <v>0.59</v>
      </c>
      <c r="AO68" s="186">
        <v>905</v>
      </c>
      <c r="AP68" s="186">
        <v>39</v>
      </c>
      <c r="AQ68" s="49">
        <f t="shared" si="0"/>
        <v>0.24685990338164254</v>
      </c>
      <c r="AR68" s="49">
        <f t="shared" si="1"/>
        <v>4.714975845410628E-2</v>
      </c>
      <c r="AS68" s="49">
        <f t="shared" si="2"/>
        <v>70.388349514563103</v>
      </c>
      <c r="AT68" s="49">
        <f t="shared" si="3"/>
        <v>2.2872928176795579E-2</v>
      </c>
      <c r="AU68" s="181"/>
      <c r="AV68" s="49">
        <v>5.824E-2</v>
      </c>
      <c r="AW68" s="49">
        <v>0.70658399999999999</v>
      </c>
      <c r="AX68" s="49">
        <v>1.1E-5</v>
      </c>
      <c r="AY68" s="49">
        <v>0.17100000000000001</v>
      </c>
      <c r="AZ68" s="49">
        <v>0.51299600000000001</v>
      </c>
      <c r="BA68" s="49">
        <v>1.2E-5</v>
      </c>
      <c r="BB68" s="49">
        <v>0.51263775646471799</v>
      </c>
      <c r="BC68" s="49">
        <v>0.70631875526034771</v>
      </c>
      <c r="BD68" s="49">
        <v>8.0402273226543031</v>
      </c>
      <c r="BE68" s="49">
        <v>553.05508333785315</v>
      </c>
      <c r="BF68" s="49">
        <v>563.89496466070261</v>
      </c>
      <c r="BG68" s="49">
        <v>-0.13065582104728013</v>
      </c>
      <c r="BH68" s="49" t="s">
        <v>816</v>
      </c>
    </row>
    <row r="69" spans="1:60" x14ac:dyDescent="0.3">
      <c r="A69" s="49" t="s">
        <v>817</v>
      </c>
      <c r="B69" s="182" t="s">
        <v>815</v>
      </c>
      <c r="C69" s="49">
        <v>319</v>
      </c>
      <c r="D69" s="49">
        <v>53.28</v>
      </c>
      <c r="E69" s="49">
        <v>3.56</v>
      </c>
      <c r="F69" s="49">
        <v>15.16</v>
      </c>
      <c r="G69" s="49">
        <v>13.331925999999999</v>
      </c>
      <c r="H69" s="49">
        <v>0.27</v>
      </c>
      <c r="I69" s="49">
        <v>3.18</v>
      </c>
      <c r="J69" s="49">
        <v>2.59</v>
      </c>
      <c r="K69" s="49">
        <v>3.26</v>
      </c>
      <c r="L69" s="49">
        <v>1.41</v>
      </c>
      <c r="M69" s="49">
        <v>0.41</v>
      </c>
      <c r="N69" s="49">
        <v>3.18</v>
      </c>
      <c r="O69" s="49">
        <v>100.16</v>
      </c>
      <c r="P69" s="179">
        <f t="shared" ref="P69:P82" si="8">L69/K69</f>
        <v>0.43251533742331288</v>
      </c>
      <c r="Q69" s="179">
        <f t="shared" si="7"/>
        <v>1.3056892611809159</v>
      </c>
      <c r="R69" s="179">
        <f t="shared" si="5"/>
        <v>2.1992606111657076</v>
      </c>
      <c r="S69" s="180">
        <v>30</v>
      </c>
      <c r="U69" s="186">
        <v>0.42799999999999999</v>
      </c>
      <c r="V69" s="186">
        <v>10</v>
      </c>
      <c r="W69" s="186">
        <v>309</v>
      </c>
      <c r="X69" s="186">
        <v>336</v>
      </c>
      <c r="Y69" s="186">
        <v>6.74</v>
      </c>
      <c r="Z69" s="18"/>
      <c r="AA69" s="186">
        <v>7.49</v>
      </c>
      <c r="AB69" s="186">
        <v>21.7</v>
      </c>
      <c r="AC69" s="186">
        <v>3.61</v>
      </c>
      <c r="AD69" s="186">
        <v>17.78</v>
      </c>
      <c r="AE69" s="186">
        <v>4.5999999999999996</v>
      </c>
      <c r="AF69" s="186">
        <v>1.53</v>
      </c>
      <c r="AG69" s="186">
        <v>5</v>
      </c>
      <c r="AH69" s="186">
        <v>0.94</v>
      </c>
      <c r="AI69" s="186">
        <v>5.84</v>
      </c>
      <c r="AJ69" s="186">
        <v>1.26</v>
      </c>
      <c r="AK69" s="186">
        <v>3.55</v>
      </c>
      <c r="AL69" s="186">
        <v>0.51900000000000002</v>
      </c>
      <c r="AM69" s="186">
        <v>3.14</v>
      </c>
      <c r="AN69" s="186">
        <v>0.48199999999999998</v>
      </c>
      <c r="AO69" s="186">
        <v>354</v>
      </c>
      <c r="AP69" s="186">
        <v>17</v>
      </c>
      <c r="AQ69" s="49">
        <f t="shared" si="0"/>
        <v>0.3790776152980877</v>
      </c>
      <c r="AR69" s="49">
        <f t="shared" si="1"/>
        <v>2.4071991001124858E-2</v>
      </c>
      <c r="AS69" s="49">
        <f t="shared" si="2"/>
        <v>41.255006675567422</v>
      </c>
      <c r="AT69" s="49">
        <f t="shared" si="3"/>
        <v>5.0225988700564973E-2</v>
      </c>
      <c r="AU69" s="181"/>
      <c r="AV69" s="49">
        <v>0.17080000000000001</v>
      </c>
      <c r="AW69" s="49">
        <v>0.70551799999999998</v>
      </c>
      <c r="AX69" s="49">
        <v>2.4000000000000001E-5</v>
      </c>
      <c r="AY69" s="49">
        <v>0.1598</v>
      </c>
      <c r="AZ69" s="49">
        <v>0.51288900000000004</v>
      </c>
      <c r="BA69" s="49">
        <v>6.9999999999999999E-6</v>
      </c>
      <c r="BB69" s="49">
        <v>0.51255422036878329</v>
      </c>
      <c r="BC69" s="49">
        <v>0.70474011879236587</v>
      </c>
      <c r="BD69" s="49">
        <v>6.4093825438504837</v>
      </c>
      <c r="BE69" s="49">
        <v>741.37032096690325</v>
      </c>
      <c r="BF69" s="49">
        <v>692.64726565884609</v>
      </c>
      <c r="BG69" s="49">
        <v>-0.1875953228266396</v>
      </c>
      <c r="BH69" s="49" t="s">
        <v>816</v>
      </c>
    </row>
    <row r="70" spans="1:60" x14ac:dyDescent="0.3">
      <c r="A70" s="49" t="s">
        <v>818</v>
      </c>
      <c r="B70" s="182" t="s">
        <v>815</v>
      </c>
      <c r="C70" s="49">
        <v>319</v>
      </c>
      <c r="D70" s="49">
        <v>46.07</v>
      </c>
      <c r="E70" s="49">
        <v>2.5</v>
      </c>
      <c r="F70" s="49">
        <v>14.43</v>
      </c>
      <c r="G70" s="49">
        <v>12.960141999999999</v>
      </c>
      <c r="H70" s="49">
        <v>0.3</v>
      </c>
      <c r="I70" s="49">
        <v>5.39</v>
      </c>
      <c r="J70" s="49">
        <v>8.9</v>
      </c>
      <c r="K70" s="49">
        <v>2.9</v>
      </c>
      <c r="L70" s="49">
        <v>0.36</v>
      </c>
      <c r="M70" s="49">
        <v>0.42</v>
      </c>
      <c r="N70" s="49">
        <v>4.68</v>
      </c>
      <c r="O70" s="49">
        <v>99.34</v>
      </c>
      <c r="P70" s="179">
        <f t="shared" si="8"/>
        <v>0.12413793103448276</v>
      </c>
      <c r="Q70" s="179">
        <f t="shared" si="7"/>
        <v>0.67517236220571586</v>
      </c>
      <c r="R70" s="179">
        <f t="shared" si="5"/>
        <v>2.7956414900152389</v>
      </c>
      <c r="S70" s="180">
        <v>43</v>
      </c>
      <c r="U70" s="186"/>
      <c r="V70" s="186">
        <v>12.9</v>
      </c>
      <c r="W70" s="186">
        <v>296</v>
      </c>
      <c r="X70" s="186">
        <v>277</v>
      </c>
      <c r="Y70" s="186"/>
      <c r="Z70" s="18"/>
      <c r="AA70" s="186">
        <v>11.3</v>
      </c>
      <c r="AB70" s="186">
        <v>31.56</v>
      </c>
      <c r="AC70" s="186">
        <v>5.27</v>
      </c>
      <c r="AD70" s="186">
        <v>24.7</v>
      </c>
      <c r="AE70" s="186">
        <v>6.95</v>
      </c>
      <c r="AF70" s="186">
        <v>2.38</v>
      </c>
      <c r="AG70" s="186">
        <v>7.98</v>
      </c>
      <c r="AH70" s="186">
        <v>1.41</v>
      </c>
      <c r="AI70" s="186">
        <v>8.4700000000000006</v>
      </c>
      <c r="AJ70" s="186">
        <v>1.8</v>
      </c>
      <c r="AK70" s="186">
        <v>5.24</v>
      </c>
      <c r="AL70" s="186">
        <v>0.78</v>
      </c>
      <c r="AM70" s="186">
        <v>4.67</v>
      </c>
      <c r="AN70" s="186">
        <v>0.72</v>
      </c>
      <c r="AO70" s="186"/>
      <c r="AP70" s="186">
        <v>44</v>
      </c>
      <c r="AQ70" s="49">
        <f t="shared" si="0"/>
        <v>0</v>
      </c>
      <c r="AR70" s="49">
        <f t="shared" si="1"/>
        <v>0</v>
      </c>
      <c r="AS70" s="49">
        <f t="shared" si="2"/>
        <v>26.194690265486724</v>
      </c>
      <c r="AT70" s="49">
        <v>0</v>
      </c>
      <c r="AU70" s="181"/>
      <c r="AV70" s="49">
        <v>0.08</v>
      </c>
      <c r="AW70" s="49">
        <v>0.70106999999999997</v>
      </c>
      <c r="AX70" s="49">
        <v>3.9999999999999998E-6</v>
      </c>
      <c r="AY70" s="49">
        <v>0.15029999999999999</v>
      </c>
      <c r="AZ70" s="49">
        <v>0.51289700000000005</v>
      </c>
      <c r="BA70" s="49">
        <v>6.0000000000000002E-6</v>
      </c>
      <c r="BB70" s="49">
        <v>0.51258212278741</v>
      </c>
      <c r="BC70" s="49">
        <v>0.70070565283014796</v>
      </c>
      <c r="BD70" s="49">
        <v>6.9541113012117073</v>
      </c>
      <c r="BE70" s="49">
        <v>610.88275439366373</v>
      </c>
      <c r="BF70" s="49">
        <v>649.65395426225905</v>
      </c>
      <c r="BG70" s="49">
        <v>-0.23589222165734636</v>
      </c>
      <c r="BH70" s="49" t="s">
        <v>816</v>
      </c>
    </row>
    <row r="71" spans="1:60" x14ac:dyDescent="0.3">
      <c r="A71" s="49" t="s">
        <v>819</v>
      </c>
      <c r="B71" s="182" t="s">
        <v>815</v>
      </c>
      <c r="C71" s="49">
        <v>319</v>
      </c>
      <c r="D71" s="49">
        <v>51.37</v>
      </c>
      <c r="E71" s="49">
        <v>2</v>
      </c>
      <c r="F71" s="49">
        <v>15.27</v>
      </c>
      <c r="G71" s="49">
        <v>10.598058000000002</v>
      </c>
      <c r="H71" s="49">
        <v>0.23</v>
      </c>
      <c r="I71" s="49">
        <v>2.4700000000000002</v>
      </c>
      <c r="J71" s="49">
        <v>7.29</v>
      </c>
      <c r="K71" s="49">
        <v>3.4</v>
      </c>
      <c r="L71" s="49">
        <v>0.55000000000000004</v>
      </c>
      <c r="M71" s="49">
        <v>0.56999999999999995</v>
      </c>
      <c r="N71" s="49">
        <v>5.5399999999999991</v>
      </c>
      <c r="O71" s="49">
        <v>99.76</v>
      </c>
      <c r="P71" s="179">
        <f t="shared" si="8"/>
        <v>0.16176470588235295</v>
      </c>
      <c r="Q71" s="179">
        <f t="shared" si="7"/>
        <v>0.78434107239371254</v>
      </c>
      <c r="R71" s="179">
        <f t="shared" si="5"/>
        <v>2.466739842671589</v>
      </c>
      <c r="S71" s="180">
        <v>28.999999999999996</v>
      </c>
      <c r="U71" s="186"/>
      <c r="V71" s="186">
        <v>11.1</v>
      </c>
      <c r="W71" s="186">
        <v>179</v>
      </c>
      <c r="X71" s="186">
        <v>271</v>
      </c>
      <c r="Y71" s="186"/>
      <c r="Z71" s="18"/>
      <c r="AA71" s="186">
        <v>17.5</v>
      </c>
      <c r="AB71" s="186">
        <v>42.13</v>
      </c>
      <c r="AC71" s="186">
        <v>6.42</v>
      </c>
      <c r="AD71" s="186">
        <v>26.59</v>
      </c>
      <c r="AE71" s="186">
        <v>6.8</v>
      </c>
      <c r="AF71" s="186">
        <v>1.82</v>
      </c>
      <c r="AG71" s="186">
        <v>7.92</v>
      </c>
      <c r="AH71" s="186">
        <v>1.24</v>
      </c>
      <c r="AI71" s="186">
        <v>6.96</v>
      </c>
      <c r="AJ71" s="186">
        <v>1.5</v>
      </c>
      <c r="AK71" s="186">
        <v>4.47</v>
      </c>
      <c r="AL71" s="186">
        <v>0.66</v>
      </c>
      <c r="AM71" s="186">
        <v>4.09</v>
      </c>
      <c r="AN71" s="186">
        <v>0.6</v>
      </c>
      <c r="AO71" s="186"/>
      <c r="AP71" s="186">
        <v>38</v>
      </c>
      <c r="AQ71" s="49">
        <f t="shared" si="0"/>
        <v>0</v>
      </c>
      <c r="AR71" s="49">
        <f t="shared" si="1"/>
        <v>0</v>
      </c>
      <c r="AS71" s="49">
        <f t="shared" si="2"/>
        <v>10.228571428571428</v>
      </c>
      <c r="AT71" s="49">
        <v>0</v>
      </c>
      <c r="AU71" s="181"/>
      <c r="AV71" s="49">
        <v>3.9E-2</v>
      </c>
      <c r="AW71" s="49">
        <v>0.70426999999999995</v>
      </c>
      <c r="AX71" s="49">
        <v>1.9999999999999999E-6</v>
      </c>
      <c r="AY71" s="49">
        <v>0.1159</v>
      </c>
      <c r="AZ71" s="49">
        <v>0.51306200000000002</v>
      </c>
      <c r="BA71" s="49">
        <v>6.9999999999999999E-6</v>
      </c>
      <c r="BB71" s="49">
        <v>0.51281919049275326</v>
      </c>
      <c r="BC71" s="49">
        <v>0.70409238075469704</v>
      </c>
      <c r="BD71" s="49">
        <v>11.582297777441575</v>
      </c>
      <c r="BE71" s="49">
        <v>137.80322808465468</v>
      </c>
      <c r="BF71" s="49">
        <v>283.88078373289278</v>
      </c>
      <c r="BG71" s="49">
        <v>-0.41077783426537873</v>
      </c>
      <c r="BH71" s="49" t="s">
        <v>816</v>
      </c>
    </row>
    <row r="72" spans="1:60" x14ac:dyDescent="0.3">
      <c r="A72" s="49" t="s">
        <v>820</v>
      </c>
      <c r="B72" s="182" t="s">
        <v>787</v>
      </c>
      <c r="C72" s="49">
        <v>306</v>
      </c>
      <c r="D72" s="49">
        <v>73.8</v>
      </c>
      <c r="E72" s="49">
        <v>0.35</v>
      </c>
      <c r="F72" s="49">
        <v>12.93</v>
      </c>
      <c r="G72" s="49">
        <v>2.2309220000000001</v>
      </c>
      <c r="H72" s="49">
        <v>0.02</v>
      </c>
      <c r="I72" s="49">
        <v>0.23</v>
      </c>
      <c r="J72" s="49">
        <v>0.48</v>
      </c>
      <c r="K72" s="49">
        <v>4.12</v>
      </c>
      <c r="L72" s="49">
        <v>4.5199999999999996</v>
      </c>
      <c r="M72" s="49">
        <v>0.04</v>
      </c>
      <c r="N72" s="49">
        <v>1.03</v>
      </c>
      <c r="O72" s="49">
        <v>99.79</v>
      </c>
      <c r="P72" s="179">
        <f t="shared" si="8"/>
        <v>1.0970873786407767</v>
      </c>
      <c r="Q72" s="179">
        <f t="shared" si="7"/>
        <v>1.029701998513928</v>
      </c>
      <c r="R72" s="179">
        <f t="shared" si="5"/>
        <v>1.1067604055044837</v>
      </c>
      <c r="S72" s="180">
        <v>16</v>
      </c>
      <c r="U72" s="186">
        <v>5.99</v>
      </c>
      <c r="V72" s="186">
        <v>9.76</v>
      </c>
      <c r="W72" s="186">
        <v>623</v>
      </c>
      <c r="X72" s="186">
        <v>279</v>
      </c>
      <c r="Y72" s="186">
        <v>8.66</v>
      </c>
      <c r="Z72" s="18"/>
      <c r="AA72" s="186">
        <v>13.7</v>
      </c>
      <c r="AB72" s="186">
        <v>32.200000000000003</v>
      </c>
      <c r="AC72" s="186">
        <v>3.76</v>
      </c>
      <c r="AD72" s="186">
        <v>15.4</v>
      </c>
      <c r="AE72" s="186">
        <v>3.61</v>
      </c>
      <c r="AF72" s="186">
        <v>0.76600000000000001</v>
      </c>
      <c r="AG72" s="186">
        <v>4.17</v>
      </c>
      <c r="AH72" s="186">
        <v>0.85599999999999998</v>
      </c>
      <c r="AI72" s="186">
        <v>6.64</v>
      </c>
      <c r="AJ72" s="186">
        <v>1.8</v>
      </c>
      <c r="AK72" s="186">
        <v>5.0599999999999996</v>
      </c>
      <c r="AL72" s="186">
        <v>0.79900000000000004</v>
      </c>
      <c r="AM72" s="186">
        <v>5.38</v>
      </c>
      <c r="AN72" s="186">
        <v>0.87</v>
      </c>
      <c r="AO72" s="186">
        <v>49.1</v>
      </c>
      <c r="AP72" s="186">
        <v>48</v>
      </c>
      <c r="AQ72" s="49">
        <f t="shared" si="0"/>
        <v>0.56233766233766236</v>
      </c>
      <c r="AR72" s="49">
        <f t="shared" si="1"/>
        <v>0.38896103896103895</v>
      </c>
      <c r="AS72" s="49">
        <f t="shared" si="2"/>
        <v>45.474452554744531</v>
      </c>
      <c r="AT72" s="49">
        <f t="shared" si="3"/>
        <v>0.31364562118126271</v>
      </c>
      <c r="AU72" s="181"/>
      <c r="AV72" s="49">
        <v>0.9</v>
      </c>
      <c r="AW72" s="49">
        <v>0.70779000000000003</v>
      </c>
      <c r="AX72" s="49">
        <v>6.0000000000000002E-6</v>
      </c>
      <c r="AY72" s="49">
        <v>0.14749999999999999</v>
      </c>
      <c r="AZ72" s="49">
        <v>0.512656</v>
      </c>
      <c r="BA72" s="49">
        <v>1.1E-5</v>
      </c>
      <c r="BB72" s="49">
        <v>0.51234698876342633</v>
      </c>
      <c r="BC72" s="49">
        <v>0.70369109433916466</v>
      </c>
      <c r="BD72" s="49">
        <v>2.3636753819600287</v>
      </c>
      <c r="BE72" s="49">
        <v>1140.2103976914436</v>
      </c>
      <c r="BF72" s="49">
        <v>1011.5813770470365</v>
      </c>
      <c r="BG72" s="49">
        <v>-0.25012709710218617</v>
      </c>
      <c r="BH72" s="49" t="s">
        <v>816</v>
      </c>
    </row>
    <row r="73" spans="1:60" x14ac:dyDescent="0.3">
      <c r="A73" s="49" t="s">
        <v>821</v>
      </c>
      <c r="B73" s="182" t="s">
        <v>777</v>
      </c>
      <c r="C73" s="49">
        <v>306</v>
      </c>
      <c r="D73" s="49">
        <v>66.09</v>
      </c>
      <c r="E73" s="49">
        <v>0.92</v>
      </c>
      <c r="F73" s="49">
        <v>14.6</v>
      </c>
      <c r="G73" s="49">
        <v>5.3796600000000003</v>
      </c>
      <c r="H73" s="49">
        <v>0.09</v>
      </c>
      <c r="I73" s="49">
        <v>1.24</v>
      </c>
      <c r="J73" s="49">
        <v>3.34</v>
      </c>
      <c r="K73" s="49">
        <v>3.91</v>
      </c>
      <c r="L73" s="49">
        <v>3.06</v>
      </c>
      <c r="M73" s="49">
        <v>0.15</v>
      </c>
      <c r="N73" s="49">
        <v>0.85000000000000009</v>
      </c>
      <c r="O73" s="49">
        <v>99.8</v>
      </c>
      <c r="P73" s="179">
        <f t="shared" si="8"/>
        <v>0.78260869565217395</v>
      </c>
      <c r="Q73" s="179">
        <f t="shared" si="7"/>
        <v>0.92191636119620768</v>
      </c>
      <c r="R73" s="179">
        <f t="shared" si="5"/>
        <v>1.4969743415436731</v>
      </c>
      <c r="S73" s="180">
        <v>28.999999999999996</v>
      </c>
      <c r="U73" s="186">
        <v>8.7200000000000006</v>
      </c>
      <c r="V73" s="186">
        <v>11.5</v>
      </c>
      <c r="W73" s="186">
        <v>461</v>
      </c>
      <c r="X73" s="186">
        <v>326</v>
      </c>
      <c r="Y73" s="186">
        <v>8.51</v>
      </c>
      <c r="Z73" s="18"/>
      <c r="AA73" s="186">
        <v>21.7</v>
      </c>
      <c r="AB73" s="186">
        <v>48.2</v>
      </c>
      <c r="AC73" s="186">
        <v>5.76</v>
      </c>
      <c r="AD73" s="186">
        <v>25.6</v>
      </c>
      <c r="AE73" s="186">
        <v>6.2</v>
      </c>
      <c r="AF73" s="186">
        <v>1.42</v>
      </c>
      <c r="AG73" s="186">
        <v>6.18</v>
      </c>
      <c r="AH73" s="186">
        <v>0.96199999999999997</v>
      </c>
      <c r="AI73" s="186">
        <v>6.26</v>
      </c>
      <c r="AJ73" s="186">
        <v>1.47</v>
      </c>
      <c r="AK73" s="186">
        <v>4.0599999999999996</v>
      </c>
      <c r="AL73" s="186">
        <v>0.56299999999999994</v>
      </c>
      <c r="AM73" s="186">
        <v>4.01</v>
      </c>
      <c r="AN73" s="186">
        <v>0.64</v>
      </c>
      <c r="AO73" s="186">
        <v>207</v>
      </c>
      <c r="AP73" s="186">
        <v>36.9</v>
      </c>
      <c r="AQ73" s="49">
        <f t="shared" si="0"/>
        <v>0.33242187499999998</v>
      </c>
      <c r="AR73" s="49">
        <f t="shared" si="1"/>
        <v>0.34062500000000001</v>
      </c>
      <c r="AS73" s="49">
        <f t="shared" si="2"/>
        <v>21.244239631336406</v>
      </c>
      <c r="AT73" s="49">
        <f t="shared" si="3"/>
        <v>0.12367149758454107</v>
      </c>
      <c r="AU73" s="181"/>
      <c r="AV73" s="49">
        <v>2.85</v>
      </c>
      <c r="AW73" s="49">
        <v>0.71889999999999998</v>
      </c>
      <c r="AX73" s="49">
        <v>6.9999999999999999E-6</v>
      </c>
      <c r="AY73" s="49">
        <v>0.1361</v>
      </c>
      <c r="AZ73" s="49">
        <v>0.51257200000000003</v>
      </c>
      <c r="BA73" s="49">
        <v>6.0000000000000002E-6</v>
      </c>
      <c r="BB73" s="49">
        <v>0.51228687166577846</v>
      </c>
      <c r="BC73" s="49">
        <v>0.70592013207402127</v>
      </c>
      <c r="BD73" s="49">
        <v>1.1900311779911021</v>
      </c>
      <c r="BE73" s="49">
        <v>1137.6078024334747</v>
      </c>
      <c r="BF73" s="49">
        <v>1103.9785978367513</v>
      </c>
      <c r="BG73" s="49">
        <v>-0.3080833756990341</v>
      </c>
      <c r="BH73" s="49" t="s">
        <v>816</v>
      </c>
    </row>
    <row r="74" spans="1:60" x14ac:dyDescent="0.3">
      <c r="A74" s="49" t="s">
        <v>822</v>
      </c>
      <c r="B74" s="182" t="s">
        <v>777</v>
      </c>
      <c r="C74" s="49">
        <v>306</v>
      </c>
      <c r="D74" s="49">
        <v>67.95</v>
      </c>
      <c r="E74" s="49">
        <v>0.74</v>
      </c>
      <c r="F74" s="49">
        <v>14.15</v>
      </c>
      <c r="G74" s="49">
        <v>4.7647300000000001</v>
      </c>
      <c r="H74" s="49">
        <v>0.09</v>
      </c>
      <c r="I74" s="49">
        <v>0.87</v>
      </c>
      <c r="J74" s="49">
        <v>2.36</v>
      </c>
      <c r="K74" s="49">
        <v>4.3899999999999997</v>
      </c>
      <c r="L74" s="49">
        <v>3.2</v>
      </c>
      <c r="M74" s="49">
        <v>0.11</v>
      </c>
      <c r="N74" s="49">
        <v>1.0900000000000001</v>
      </c>
      <c r="O74" s="49">
        <v>99.85</v>
      </c>
      <c r="P74" s="179">
        <f t="shared" si="8"/>
        <v>0.72892938496583148</v>
      </c>
      <c r="Q74" s="179">
        <f t="shared" si="7"/>
        <v>0.94376306523596665</v>
      </c>
      <c r="R74" s="179">
        <f t="shared" si="5"/>
        <v>1.3230978248662082</v>
      </c>
      <c r="S74" s="180">
        <v>25</v>
      </c>
      <c r="U74" s="186">
        <v>7.99</v>
      </c>
      <c r="V74" s="186">
        <v>10.9</v>
      </c>
      <c r="W74" s="186">
        <v>494</v>
      </c>
      <c r="X74" s="186">
        <v>333</v>
      </c>
      <c r="Y74" s="186">
        <v>7.4</v>
      </c>
      <c r="Z74" s="18"/>
      <c r="AA74" s="186">
        <v>21.4</v>
      </c>
      <c r="AB74" s="186">
        <v>48.6</v>
      </c>
      <c r="AC74" s="186">
        <v>5.59</v>
      </c>
      <c r="AD74" s="186">
        <v>24.7</v>
      </c>
      <c r="AE74" s="186">
        <v>5.79</v>
      </c>
      <c r="AF74" s="186">
        <v>1.25</v>
      </c>
      <c r="AG74" s="186">
        <v>5.7</v>
      </c>
      <c r="AH74" s="186">
        <v>0.97299999999999998</v>
      </c>
      <c r="AI74" s="186">
        <v>5.81</v>
      </c>
      <c r="AJ74" s="186">
        <v>1.35</v>
      </c>
      <c r="AK74" s="186">
        <v>3.77</v>
      </c>
      <c r="AL74" s="186">
        <v>0.53600000000000003</v>
      </c>
      <c r="AM74" s="186">
        <v>3.67</v>
      </c>
      <c r="AN74" s="186">
        <v>0.61399999999999999</v>
      </c>
      <c r="AO74" s="186">
        <v>219</v>
      </c>
      <c r="AP74" s="186">
        <v>37</v>
      </c>
      <c r="AQ74" s="49">
        <f t="shared" si="0"/>
        <v>0.29959514170040485</v>
      </c>
      <c r="AR74" s="49">
        <f t="shared" si="1"/>
        <v>0.32348178137651823</v>
      </c>
      <c r="AS74" s="49">
        <f t="shared" si="2"/>
        <v>23.084112149532711</v>
      </c>
      <c r="AT74" s="49">
        <f t="shared" si="3"/>
        <v>0.11278538812785388</v>
      </c>
      <c r="AU74" s="181"/>
      <c r="AV74" s="49">
        <v>7.68</v>
      </c>
      <c r="AW74" s="49">
        <v>0.73675000000000002</v>
      </c>
      <c r="AX74" s="49">
        <v>6.0000000000000002E-6</v>
      </c>
      <c r="AY74" s="49">
        <v>0.1779</v>
      </c>
      <c r="AZ74" s="49">
        <v>0.51265799999999995</v>
      </c>
      <c r="BA74" s="49">
        <v>7.9999999999999996E-6</v>
      </c>
      <c r="BB74" s="49">
        <v>0.51228530102382053</v>
      </c>
      <c r="BC74" s="49">
        <v>0.70177267169420465</v>
      </c>
      <c r="BD74" s="49">
        <v>1.1593681070420914</v>
      </c>
      <c r="BE74" s="49">
        <v>2098.7150266469002</v>
      </c>
      <c r="BF74" s="49">
        <v>1106.3918542000247</v>
      </c>
      <c r="BG74" s="49">
        <v>-9.5577020843924831E-2</v>
      </c>
      <c r="BH74" s="49" t="s">
        <v>816</v>
      </c>
    </row>
    <row r="75" spans="1:60" x14ac:dyDescent="0.3">
      <c r="A75" s="49" t="s">
        <v>823</v>
      </c>
      <c r="B75" s="182" t="s">
        <v>777</v>
      </c>
      <c r="C75" s="49">
        <v>306</v>
      </c>
      <c r="D75" s="49">
        <v>65.91</v>
      </c>
      <c r="E75" s="49">
        <v>0.89</v>
      </c>
      <c r="F75" s="49">
        <v>14.56</v>
      </c>
      <c r="G75" s="49">
        <v>5.4597199999999999</v>
      </c>
      <c r="H75" s="49">
        <v>0.06</v>
      </c>
      <c r="I75" s="49">
        <v>0.91</v>
      </c>
      <c r="J75" s="49">
        <v>3.35</v>
      </c>
      <c r="K75" s="49">
        <v>3.52</v>
      </c>
      <c r="L75" s="49">
        <v>3.84</v>
      </c>
      <c r="M75" s="49">
        <v>0.14000000000000001</v>
      </c>
      <c r="N75" s="49">
        <v>1.04</v>
      </c>
      <c r="O75" s="49">
        <v>99.82</v>
      </c>
      <c r="P75" s="179">
        <f t="shared" si="8"/>
        <v>1.0909090909090908</v>
      </c>
      <c r="Q75" s="179">
        <f t="shared" si="7"/>
        <v>0.90662497707260081</v>
      </c>
      <c r="R75" s="179">
        <f t="shared" si="5"/>
        <v>1.4621738459163194</v>
      </c>
      <c r="S75" s="180">
        <v>23</v>
      </c>
      <c r="U75" s="186">
        <v>7.56</v>
      </c>
      <c r="V75" s="186">
        <v>11.9</v>
      </c>
      <c r="W75" s="186">
        <v>559</v>
      </c>
      <c r="X75" s="186">
        <v>344</v>
      </c>
      <c r="Y75" s="186">
        <v>7.32</v>
      </c>
      <c r="Z75" s="18"/>
      <c r="AA75" s="186">
        <v>23</v>
      </c>
      <c r="AB75" s="186">
        <v>50.7</v>
      </c>
      <c r="AC75" s="186">
        <v>5.98</v>
      </c>
      <c r="AD75" s="186">
        <v>26.6</v>
      </c>
      <c r="AE75" s="186">
        <v>6.3</v>
      </c>
      <c r="AF75" s="186">
        <v>1.59</v>
      </c>
      <c r="AG75" s="186">
        <v>6.36</v>
      </c>
      <c r="AH75" s="186">
        <v>1.04</v>
      </c>
      <c r="AI75" s="186">
        <v>6.3</v>
      </c>
      <c r="AJ75" s="186">
        <v>1.42</v>
      </c>
      <c r="AK75" s="186">
        <v>3.84</v>
      </c>
      <c r="AL75" s="186">
        <v>0.56699999999999995</v>
      </c>
      <c r="AM75" s="186">
        <v>3.75</v>
      </c>
      <c r="AN75" s="186">
        <v>0.624</v>
      </c>
      <c r="AO75" s="186">
        <v>242</v>
      </c>
      <c r="AP75" s="186">
        <v>39.6</v>
      </c>
      <c r="AQ75" s="49">
        <f t="shared" si="0"/>
        <v>0.27518796992481204</v>
      </c>
      <c r="AR75" s="49">
        <f t="shared" si="1"/>
        <v>0.28421052631578947</v>
      </c>
      <c r="AS75" s="49">
        <f t="shared" si="2"/>
        <v>24.304347826086957</v>
      </c>
      <c r="AT75" s="49">
        <f t="shared" si="3"/>
        <v>0.10991735537190084</v>
      </c>
      <c r="AU75" s="181"/>
      <c r="AV75" s="49">
        <v>4.99</v>
      </c>
      <c r="AW75" s="49">
        <v>0.72594000000000003</v>
      </c>
      <c r="AX75" s="49">
        <v>6.0000000000000002E-6</v>
      </c>
      <c r="AY75" s="49">
        <v>0.1578</v>
      </c>
      <c r="AZ75" s="49">
        <v>0.51283900000000004</v>
      </c>
      <c r="BA75" s="49">
        <v>6.0000000000000002E-6</v>
      </c>
      <c r="BB75" s="49">
        <v>0.51250841035165207</v>
      </c>
      <c r="BC75" s="49">
        <v>0.70321384528047937</v>
      </c>
      <c r="BD75" s="49">
        <v>5.5150502624634612</v>
      </c>
      <c r="BE75" s="49">
        <v>851.36897305392176</v>
      </c>
      <c r="BF75" s="49">
        <v>763.20721103905692</v>
      </c>
      <c r="BG75" s="49">
        <v>-0.19776309100152523</v>
      </c>
      <c r="BH75" s="49" t="s">
        <v>816</v>
      </c>
    </row>
    <row r="76" spans="1:60" x14ac:dyDescent="0.3">
      <c r="A76" s="49" t="s">
        <v>824</v>
      </c>
      <c r="B76" s="182" t="s">
        <v>777</v>
      </c>
      <c r="C76" s="49">
        <v>306</v>
      </c>
      <c r="D76" s="49">
        <v>65.739999999999995</v>
      </c>
      <c r="E76" s="49">
        <v>0.92</v>
      </c>
      <c r="F76" s="49">
        <v>14.45</v>
      </c>
      <c r="G76" s="49">
        <v>5.7337479999999994</v>
      </c>
      <c r="H76" s="49">
        <v>0.06</v>
      </c>
      <c r="I76" s="49">
        <v>1.1200000000000001</v>
      </c>
      <c r="J76" s="49">
        <v>3.58</v>
      </c>
      <c r="K76" s="49">
        <v>3.73</v>
      </c>
      <c r="L76" s="49">
        <v>3.19</v>
      </c>
      <c r="M76" s="49">
        <v>0.14000000000000001</v>
      </c>
      <c r="N76" s="49">
        <v>1.03</v>
      </c>
      <c r="O76" s="49">
        <v>99.82</v>
      </c>
      <c r="P76" s="179">
        <f t="shared" si="8"/>
        <v>0.85522788203753353</v>
      </c>
      <c r="Q76" s="179">
        <f t="shared" si="7"/>
        <v>0.89647676971989843</v>
      </c>
      <c r="R76" s="179">
        <f t="shared" si="5"/>
        <v>1.5055312424021396</v>
      </c>
      <c r="S76" s="180">
        <v>26</v>
      </c>
      <c r="U76" s="186">
        <v>8.1300000000000008</v>
      </c>
      <c r="V76" s="186">
        <v>12.3</v>
      </c>
      <c r="W76" s="186">
        <v>482</v>
      </c>
      <c r="X76" s="186">
        <v>354</v>
      </c>
      <c r="Y76" s="186">
        <v>7.51</v>
      </c>
      <c r="Z76" s="18"/>
      <c r="AA76" s="186">
        <v>22.8</v>
      </c>
      <c r="AB76" s="186">
        <v>51.3</v>
      </c>
      <c r="AC76" s="186">
        <v>6.22</v>
      </c>
      <c r="AD76" s="186">
        <v>27.3</v>
      </c>
      <c r="AE76" s="186">
        <v>6.41</v>
      </c>
      <c r="AF76" s="186">
        <v>1.58</v>
      </c>
      <c r="AG76" s="186">
        <v>6.34</v>
      </c>
      <c r="AH76" s="186">
        <v>1.07</v>
      </c>
      <c r="AI76" s="186">
        <v>6.41</v>
      </c>
      <c r="AJ76" s="186">
        <v>1.5</v>
      </c>
      <c r="AK76" s="186">
        <v>4.01</v>
      </c>
      <c r="AL76" s="186">
        <v>0.61299999999999999</v>
      </c>
      <c r="AM76" s="186">
        <v>3.98</v>
      </c>
      <c r="AN76" s="186">
        <v>0.64700000000000002</v>
      </c>
      <c r="AO76" s="186">
        <v>248</v>
      </c>
      <c r="AP76" s="186">
        <v>40</v>
      </c>
      <c r="AQ76" s="49">
        <f t="shared" si="0"/>
        <v>0.27509157509157506</v>
      </c>
      <c r="AR76" s="49">
        <f t="shared" si="1"/>
        <v>0.2978021978021978</v>
      </c>
      <c r="AS76" s="49">
        <f t="shared" si="2"/>
        <v>21.140350877192983</v>
      </c>
      <c r="AT76" s="49">
        <f t="shared" si="3"/>
        <v>0.11008064516129032</v>
      </c>
      <c r="AU76" s="181"/>
      <c r="AV76" s="49">
        <v>1.234</v>
      </c>
      <c r="AW76" s="49">
        <v>0.710395</v>
      </c>
      <c r="AX76" s="49">
        <v>1.2999999999999999E-5</v>
      </c>
      <c r="AY76" s="49">
        <v>0.14280000000000001</v>
      </c>
      <c r="AZ76" s="49">
        <v>0.51263899999999996</v>
      </c>
      <c r="BA76" s="49">
        <v>1.0000000000000001E-5</v>
      </c>
      <c r="BB76" s="49">
        <v>0.51233983522316795</v>
      </c>
      <c r="BC76" s="49">
        <v>0.70477494490503234</v>
      </c>
      <c r="BD76" s="49">
        <v>2.2240194206668562</v>
      </c>
      <c r="BE76" s="49">
        <v>1101.1816459324057</v>
      </c>
      <c r="BF76" s="49">
        <v>1022.5789672837964</v>
      </c>
      <c r="BG76" s="49">
        <v>-0.27402135231316727</v>
      </c>
      <c r="BH76" s="49" t="s">
        <v>816</v>
      </c>
    </row>
    <row r="77" spans="1:60" x14ac:dyDescent="0.3">
      <c r="A77" s="49" t="s">
        <v>825</v>
      </c>
      <c r="B77" s="182" t="s">
        <v>787</v>
      </c>
      <c r="C77" s="49">
        <v>306</v>
      </c>
      <c r="D77" s="49">
        <v>77.05</v>
      </c>
      <c r="E77" s="49">
        <v>0.28999999999999998</v>
      </c>
      <c r="F77" s="49">
        <v>11.17</v>
      </c>
      <c r="G77" s="49">
        <v>2.4096600000000001</v>
      </c>
      <c r="H77" s="49">
        <v>0.01</v>
      </c>
      <c r="I77" s="49">
        <v>0.42</v>
      </c>
      <c r="J77" s="49">
        <v>0.32</v>
      </c>
      <c r="K77" s="49">
        <v>1.71</v>
      </c>
      <c r="L77" s="49">
        <v>5.1100000000000003</v>
      </c>
      <c r="M77" s="49">
        <v>0.04</v>
      </c>
      <c r="N77" s="49">
        <v>1.07</v>
      </c>
      <c r="O77" s="49">
        <v>99.77</v>
      </c>
      <c r="P77" s="179">
        <f t="shared" si="8"/>
        <v>2.9883040935672516</v>
      </c>
      <c r="Q77" s="179">
        <f t="shared" si="7"/>
        <v>1.2493042473753966</v>
      </c>
      <c r="R77" s="179">
        <f t="shared" si="5"/>
        <v>1.3364250298494473</v>
      </c>
      <c r="S77" s="180">
        <v>24</v>
      </c>
      <c r="U77" s="186">
        <v>11.91</v>
      </c>
      <c r="V77" s="186">
        <v>7.15</v>
      </c>
      <c r="W77" s="186">
        <v>830</v>
      </c>
      <c r="X77" s="186">
        <v>238</v>
      </c>
      <c r="Y77" s="186">
        <v>6.57</v>
      </c>
      <c r="Z77" s="18"/>
      <c r="AA77" s="186">
        <v>25.3</v>
      </c>
      <c r="AB77" s="186">
        <v>54.7</v>
      </c>
      <c r="AC77" s="186">
        <v>6.15</v>
      </c>
      <c r="AD77" s="186">
        <v>28.5</v>
      </c>
      <c r="AE77" s="186">
        <v>6.11</v>
      </c>
      <c r="AF77" s="186">
        <v>0.88</v>
      </c>
      <c r="AG77" s="186">
        <v>6.01</v>
      </c>
      <c r="AH77" s="186">
        <v>1.03</v>
      </c>
      <c r="AI77" s="186">
        <v>6.39</v>
      </c>
      <c r="AJ77" s="186">
        <v>1.45</v>
      </c>
      <c r="AK77" s="186">
        <v>4.28</v>
      </c>
      <c r="AL77" s="186">
        <v>0.57099999999999995</v>
      </c>
      <c r="AM77" s="186">
        <v>3.99</v>
      </c>
      <c r="AN77" s="186">
        <v>0.66300000000000003</v>
      </c>
      <c r="AO77" s="186">
        <v>63.7</v>
      </c>
      <c r="AP77" s="186">
        <v>41.9</v>
      </c>
      <c r="AQ77" s="49">
        <f t="shared" si="0"/>
        <v>0.23052631578947369</v>
      </c>
      <c r="AR77" s="49">
        <f t="shared" si="1"/>
        <v>0.41789473684210526</v>
      </c>
      <c r="AS77" s="49">
        <f t="shared" si="2"/>
        <v>32.806324110671937</v>
      </c>
      <c r="AT77" s="49">
        <f t="shared" si="3"/>
        <v>0.44740973312401883</v>
      </c>
      <c r="AU77" s="181"/>
      <c r="AV77" s="49">
        <v>2.653</v>
      </c>
      <c r="AW77" s="49">
        <v>0.71705600000000003</v>
      </c>
      <c r="AX77" s="49">
        <v>1.7E-5</v>
      </c>
      <c r="AY77" s="49">
        <v>0.22600000000000001</v>
      </c>
      <c r="AZ77" s="49">
        <v>0.51302700000000001</v>
      </c>
      <c r="BA77" s="49">
        <v>2.0000000000000002E-5</v>
      </c>
      <c r="BB77" s="49">
        <v>0.51255353193582609</v>
      </c>
      <c r="BC77" s="49">
        <v>0.70497333697978193</v>
      </c>
      <c r="BD77" s="49">
        <v>6.3959425179405116</v>
      </c>
      <c r="BE77" s="49">
        <v>-1512.0386468453976</v>
      </c>
      <c r="BF77" s="49">
        <v>693.70788156896458</v>
      </c>
      <c r="BG77" s="49">
        <v>0.14895780376207424</v>
      </c>
      <c r="BH77" s="49" t="s">
        <v>816</v>
      </c>
    </row>
    <row r="78" spans="1:60" x14ac:dyDescent="0.3">
      <c r="A78" s="49" t="s">
        <v>826</v>
      </c>
      <c r="B78" s="182" t="s">
        <v>827</v>
      </c>
      <c r="C78" s="49">
        <v>320</v>
      </c>
      <c r="D78" s="49">
        <v>62.33</v>
      </c>
      <c r="E78" s="49">
        <v>0.59</v>
      </c>
      <c r="F78" s="49">
        <v>16.73</v>
      </c>
      <c r="G78" s="49">
        <v>4.2994399999999997</v>
      </c>
      <c r="H78" s="49">
        <v>7.0000000000000007E-2</v>
      </c>
      <c r="I78" s="49">
        <v>2.85</v>
      </c>
      <c r="J78" s="49">
        <v>5.94</v>
      </c>
      <c r="K78" s="49">
        <v>3.54</v>
      </c>
      <c r="L78" s="49">
        <v>1.5</v>
      </c>
      <c r="M78" s="49">
        <v>0.08</v>
      </c>
      <c r="N78" s="49">
        <v>1.59</v>
      </c>
      <c r="O78" s="49">
        <v>99.8</v>
      </c>
      <c r="P78" s="179">
        <f t="shared" si="8"/>
        <v>0.42372881355932202</v>
      </c>
      <c r="Q78" s="179">
        <f t="shared" si="7"/>
        <v>0.91566790257945185</v>
      </c>
      <c r="R78" s="179">
        <f t="shared" si="5"/>
        <v>2.245176330584846</v>
      </c>
      <c r="S78" s="180">
        <v>54</v>
      </c>
      <c r="U78" s="186">
        <v>3.77</v>
      </c>
      <c r="V78" s="186">
        <v>4.8899999999999997</v>
      </c>
      <c r="W78" s="186">
        <v>411</v>
      </c>
      <c r="X78" s="186">
        <v>112</v>
      </c>
      <c r="Y78" s="186">
        <v>2.86</v>
      </c>
      <c r="Z78" s="18"/>
      <c r="AA78" s="186">
        <v>10.5</v>
      </c>
      <c r="AB78" s="186">
        <v>21.7</v>
      </c>
      <c r="AC78" s="186">
        <v>2.52</v>
      </c>
      <c r="AD78" s="186">
        <v>11.1</v>
      </c>
      <c r="AE78" s="186">
        <v>2.31</v>
      </c>
      <c r="AF78" s="186">
        <v>0.877</v>
      </c>
      <c r="AG78" s="186">
        <v>2.16</v>
      </c>
      <c r="AH78" s="186">
        <v>0.372</v>
      </c>
      <c r="AI78" s="186">
        <v>2.17</v>
      </c>
      <c r="AJ78" s="186">
        <v>0.45</v>
      </c>
      <c r="AK78" s="186">
        <v>1.4</v>
      </c>
      <c r="AL78" s="186">
        <v>0.192</v>
      </c>
      <c r="AM78" s="186">
        <v>1.32</v>
      </c>
      <c r="AN78" s="186">
        <v>0.215</v>
      </c>
      <c r="AO78" s="186">
        <v>432</v>
      </c>
      <c r="AP78" s="186">
        <v>12.8</v>
      </c>
      <c r="AQ78" s="49">
        <f t="shared" si="0"/>
        <v>0.25765765765765763</v>
      </c>
      <c r="AR78" s="49">
        <f t="shared" si="1"/>
        <v>0.33963963963963967</v>
      </c>
      <c r="AS78" s="49">
        <f t="shared" si="2"/>
        <v>39.142857142857146</v>
      </c>
      <c r="AT78" s="49">
        <f t="shared" si="3"/>
        <v>2.5694444444444443E-2</v>
      </c>
      <c r="AU78" s="181"/>
      <c r="AV78" s="49">
        <v>0.2596</v>
      </c>
      <c r="AW78" s="49">
        <v>0.704762</v>
      </c>
      <c r="AX78" s="49">
        <v>1.5999999999999999E-5</v>
      </c>
      <c r="AY78" s="49">
        <v>0.1331</v>
      </c>
      <c r="AZ78" s="49">
        <v>0.51277399999999995</v>
      </c>
      <c r="BA78" s="49">
        <v>1.4E-5</v>
      </c>
      <c r="BB78" s="49">
        <v>0.51249515664008161</v>
      </c>
      <c r="BC78" s="49">
        <v>0.7035796934338302</v>
      </c>
      <c r="BD78" s="49">
        <v>5.2563028782026677</v>
      </c>
      <c r="BE78" s="49">
        <v>713.41215857792952</v>
      </c>
      <c r="BF78" s="49">
        <v>783.61547733901807</v>
      </c>
      <c r="BG78" s="49">
        <v>-0.3233350279613626</v>
      </c>
      <c r="BH78" s="49" t="s">
        <v>816</v>
      </c>
    </row>
    <row r="79" spans="1:60" x14ac:dyDescent="0.3">
      <c r="A79" s="49" t="s">
        <v>828</v>
      </c>
      <c r="B79" s="182" t="s">
        <v>827</v>
      </c>
      <c r="C79" s="49">
        <v>320</v>
      </c>
      <c r="D79" s="49">
        <v>61.9</v>
      </c>
      <c r="E79" s="49">
        <v>0.6</v>
      </c>
      <c r="F79" s="49">
        <v>16.71</v>
      </c>
      <c r="G79" s="49">
        <v>4.1834480000000003</v>
      </c>
      <c r="H79" s="49">
        <v>7.0000000000000007E-2</v>
      </c>
      <c r="I79" s="49">
        <v>2.71</v>
      </c>
      <c r="J79" s="49">
        <v>5.8</v>
      </c>
      <c r="K79" s="49">
        <v>3.74</v>
      </c>
      <c r="L79" s="49">
        <v>1.58</v>
      </c>
      <c r="M79" s="49">
        <v>0.1</v>
      </c>
      <c r="N79" s="49">
        <v>2.1199999999999997</v>
      </c>
      <c r="O79" s="49">
        <v>99.79</v>
      </c>
      <c r="P79" s="179">
        <f t="shared" si="8"/>
        <v>0.42245989304812831</v>
      </c>
      <c r="Q79" s="179">
        <f t="shared" si="7"/>
        <v>0.90659239031820027</v>
      </c>
      <c r="R79" s="179">
        <f t="shared" si="5"/>
        <v>2.1239622918040681</v>
      </c>
      <c r="S79" s="180">
        <v>54</v>
      </c>
      <c r="U79" s="186">
        <v>4.01</v>
      </c>
      <c r="V79" s="186">
        <v>4.74</v>
      </c>
      <c r="W79" s="186">
        <v>463</v>
      </c>
      <c r="X79" s="186">
        <v>130</v>
      </c>
      <c r="Y79" s="186">
        <v>3.7</v>
      </c>
      <c r="Z79" s="18"/>
      <c r="AA79" s="186">
        <v>11.3</v>
      </c>
      <c r="AB79" s="186">
        <v>23.3</v>
      </c>
      <c r="AC79" s="186">
        <v>2.96</v>
      </c>
      <c r="AD79" s="186">
        <v>11.7</v>
      </c>
      <c r="AE79" s="186">
        <v>2.4900000000000002</v>
      </c>
      <c r="AF79" s="186">
        <v>0.84899999999999998</v>
      </c>
      <c r="AG79" s="186">
        <v>2.36</v>
      </c>
      <c r="AH79" s="186">
        <v>0.40600000000000003</v>
      </c>
      <c r="AI79" s="186">
        <v>2.38</v>
      </c>
      <c r="AJ79" s="186">
        <v>0.48499999999999999</v>
      </c>
      <c r="AK79" s="186">
        <v>1.34</v>
      </c>
      <c r="AL79" s="186">
        <v>0.214</v>
      </c>
      <c r="AM79" s="186">
        <v>1.39</v>
      </c>
      <c r="AN79" s="186">
        <v>0.24</v>
      </c>
      <c r="AO79" s="186">
        <v>493</v>
      </c>
      <c r="AP79" s="186">
        <v>12.8</v>
      </c>
      <c r="AQ79" s="49">
        <f t="shared" si="0"/>
        <v>0.31623931623931628</v>
      </c>
      <c r="AR79" s="49">
        <f t="shared" si="1"/>
        <v>0.34273504273504274</v>
      </c>
      <c r="AS79" s="49">
        <f t="shared" si="2"/>
        <v>40.973451327433622</v>
      </c>
      <c r="AT79" s="49">
        <f t="shared" si="3"/>
        <v>2.3732251521298174E-2</v>
      </c>
      <c r="AU79" s="181"/>
      <c r="AV79" s="49">
        <v>0.24529999999999999</v>
      </c>
      <c r="AW79" s="49">
        <v>0.70491800000000004</v>
      </c>
      <c r="AX79" s="49">
        <v>2.3E-5</v>
      </c>
      <c r="AY79" s="49">
        <v>0.13250000000000001</v>
      </c>
      <c r="AZ79" s="49">
        <v>0.51267799999999997</v>
      </c>
      <c r="BA79" s="49">
        <v>6.0000000000000002E-6</v>
      </c>
      <c r="BB79" s="49">
        <v>0.51240041363494226</v>
      </c>
      <c r="BC79" s="49">
        <v>0.70380082049044124</v>
      </c>
      <c r="BD79" s="49">
        <v>3.4066696923251705</v>
      </c>
      <c r="BE79" s="49">
        <v>888.41716552033392</v>
      </c>
      <c r="BF79" s="49">
        <v>929.42291808109508</v>
      </c>
      <c r="BG79" s="49">
        <v>-0.32638535841382821</v>
      </c>
      <c r="BH79" s="49" t="s">
        <v>816</v>
      </c>
    </row>
    <row r="80" spans="1:60" x14ac:dyDescent="0.3">
      <c r="A80" s="49" t="s">
        <v>829</v>
      </c>
      <c r="B80" s="182" t="s">
        <v>827</v>
      </c>
      <c r="C80" s="49">
        <v>320</v>
      </c>
      <c r="D80" s="49">
        <v>72.36</v>
      </c>
      <c r="E80" s="49">
        <v>0.32</v>
      </c>
      <c r="F80" s="49">
        <v>13.6</v>
      </c>
      <c r="G80" s="49">
        <v>3.1497000000000002</v>
      </c>
      <c r="H80" s="49">
        <v>0.04</v>
      </c>
      <c r="I80" s="49">
        <v>0.35</v>
      </c>
      <c r="J80" s="49">
        <v>0.96</v>
      </c>
      <c r="K80" s="49">
        <v>4.67</v>
      </c>
      <c r="L80" s="49">
        <v>3.07</v>
      </c>
      <c r="M80" s="49">
        <v>0.06</v>
      </c>
      <c r="N80" s="49">
        <v>1.03</v>
      </c>
      <c r="O80" s="49">
        <v>99.76</v>
      </c>
      <c r="P80" s="179">
        <f t="shared" si="8"/>
        <v>0.65738758029978583</v>
      </c>
      <c r="Q80" s="179">
        <f t="shared" si="7"/>
        <v>1.0656009612245165</v>
      </c>
      <c r="R80" s="179">
        <f t="shared" si="5"/>
        <v>1.2347719231339649</v>
      </c>
      <c r="S80" s="180">
        <v>17</v>
      </c>
      <c r="U80" s="186">
        <v>3.88</v>
      </c>
      <c r="V80" s="186">
        <v>3.64</v>
      </c>
      <c r="W80" s="186">
        <v>863</v>
      </c>
      <c r="X80" s="186">
        <v>124</v>
      </c>
      <c r="Y80" s="186">
        <v>3.2</v>
      </c>
      <c r="Z80" s="18"/>
      <c r="AA80" s="186">
        <v>11.8</v>
      </c>
      <c r="AB80" s="186">
        <v>20.7</v>
      </c>
      <c r="AC80" s="186">
        <v>2.21</v>
      </c>
      <c r="AD80" s="186">
        <v>7.96</v>
      </c>
      <c r="AE80" s="186">
        <v>1.38</v>
      </c>
      <c r="AF80" s="186">
        <v>0.38800000000000001</v>
      </c>
      <c r="AG80" s="186">
        <v>1.1200000000000001</v>
      </c>
      <c r="AH80" s="186">
        <v>0.186</v>
      </c>
      <c r="AI80" s="186">
        <v>1.19</v>
      </c>
      <c r="AJ80" s="186">
        <v>0.23699999999999999</v>
      </c>
      <c r="AK80" s="186">
        <v>0.71</v>
      </c>
      <c r="AL80" s="186">
        <v>0.111</v>
      </c>
      <c r="AM80" s="186">
        <v>0.79800000000000004</v>
      </c>
      <c r="AN80" s="186">
        <v>0.14199999999999999</v>
      </c>
      <c r="AO80" s="186">
        <v>486</v>
      </c>
      <c r="AP80" s="186">
        <v>6.71</v>
      </c>
      <c r="AQ80" s="49">
        <f t="shared" si="0"/>
        <v>0.4020100502512563</v>
      </c>
      <c r="AR80" s="49">
        <f t="shared" si="1"/>
        <v>0.48743718592964824</v>
      </c>
      <c r="AS80" s="49">
        <f t="shared" si="2"/>
        <v>73.135593220338976</v>
      </c>
      <c r="AT80" s="49">
        <f t="shared" si="3"/>
        <v>1.6378600823045267E-2</v>
      </c>
      <c r="AU80" s="181"/>
      <c r="AV80" s="49">
        <v>0.4083</v>
      </c>
      <c r="AW80" s="49">
        <v>0.70572900000000005</v>
      </c>
      <c r="AX80" s="49">
        <v>1.1E-5</v>
      </c>
      <c r="AY80" s="49">
        <v>0.1053</v>
      </c>
      <c r="AZ80" s="49">
        <v>0.51275300000000001</v>
      </c>
      <c r="BA80" s="49">
        <v>1.2999999999999999E-5</v>
      </c>
      <c r="BB80" s="49">
        <v>0.51253239740195788</v>
      </c>
      <c r="BC80" s="49">
        <v>0.70386946313186771</v>
      </c>
      <c r="BD80" s="49">
        <v>5.9833407099940672</v>
      </c>
      <c r="BE80" s="49">
        <v>560.00250711058322</v>
      </c>
      <c r="BF80" s="49">
        <v>726.26465940618414</v>
      </c>
      <c r="BG80" s="49">
        <v>-0.46466700559227248</v>
      </c>
      <c r="BH80" s="49" t="s">
        <v>816</v>
      </c>
    </row>
    <row r="81" spans="1:60" x14ac:dyDescent="0.3">
      <c r="A81" s="49" t="s">
        <v>830</v>
      </c>
      <c r="B81" s="182" t="s">
        <v>827</v>
      </c>
      <c r="C81" s="49">
        <v>320</v>
      </c>
      <c r="D81" s="49">
        <v>62.39</v>
      </c>
      <c r="E81" s="49">
        <v>0.66</v>
      </c>
      <c r="F81" s="49">
        <v>17.37</v>
      </c>
      <c r="G81" s="49">
        <v>4.5261940000000003</v>
      </c>
      <c r="H81" s="49">
        <v>0.03</v>
      </c>
      <c r="I81" s="49">
        <v>3.32</v>
      </c>
      <c r="J81" s="49">
        <v>2.62</v>
      </c>
      <c r="K81" s="49">
        <v>4.38</v>
      </c>
      <c r="L81" s="49">
        <v>1.32</v>
      </c>
      <c r="M81" s="49">
        <v>0.05</v>
      </c>
      <c r="N81" s="49">
        <v>2.6999999999999997</v>
      </c>
      <c r="O81" s="49">
        <v>99.77</v>
      </c>
      <c r="P81" s="179">
        <f t="shared" si="8"/>
        <v>0.30136986301369867</v>
      </c>
      <c r="Q81" s="179">
        <f t="shared" si="7"/>
        <v>1.2952740279419963</v>
      </c>
      <c r="R81" s="179">
        <f t="shared" si="5"/>
        <v>2.0108479569800206</v>
      </c>
      <c r="S81" s="180">
        <v>56.999999999999993</v>
      </c>
      <c r="U81" s="186">
        <v>4.1100000000000003</v>
      </c>
      <c r="V81" s="186">
        <v>4.9400000000000004</v>
      </c>
      <c r="W81" s="186">
        <v>618</v>
      </c>
      <c r="X81" s="186">
        <v>134</v>
      </c>
      <c r="Y81" s="186">
        <v>3.59</v>
      </c>
      <c r="Z81" s="18"/>
      <c r="AA81" s="186">
        <v>7.89</v>
      </c>
      <c r="AB81" s="186">
        <v>16.600000000000001</v>
      </c>
      <c r="AC81" s="186">
        <v>2.0499999999999998</v>
      </c>
      <c r="AD81" s="186">
        <v>8.08</v>
      </c>
      <c r="AE81" s="186">
        <v>1.71</v>
      </c>
      <c r="AF81" s="186">
        <v>0.77600000000000002</v>
      </c>
      <c r="AG81" s="186">
        <v>1.83</v>
      </c>
      <c r="AH81" s="186">
        <v>0.316</v>
      </c>
      <c r="AI81" s="186">
        <v>1.94</v>
      </c>
      <c r="AJ81" s="186">
        <v>0.39400000000000002</v>
      </c>
      <c r="AK81" s="186">
        <v>1.1579999999999999</v>
      </c>
      <c r="AL81" s="186">
        <v>0.184</v>
      </c>
      <c r="AM81" s="186">
        <v>1.27</v>
      </c>
      <c r="AN81" s="186">
        <v>0.214</v>
      </c>
      <c r="AO81" s="186">
        <v>432</v>
      </c>
      <c r="AP81" s="186">
        <v>9.94</v>
      </c>
      <c r="AQ81" s="49">
        <f t="shared" si="0"/>
        <v>0.44430693069306931</v>
      </c>
      <c r="AR81" s="49">
        <f t="shared" si="1"/>
        <v>0.50866336633663367</v>
      </c>
      <c r="AS81" s="49">
        <f t="shared" si="2"/>
        <v>78.326996197718628</v>
      </c>
      <c r="AT81" s="49">
        <f t="shared" si="3"/>
        <v>1.8703703703703705E-2</v>
      </c>
      <c r="AU81" s="181"/>
      <c r="AV81" s="49">
        <v>0.24660000000000001</v>
      </c>
      <c r="AW81" s="49">
        <v>0.70464300000000002</v>
      </c>
      <c r="AX81" s="49">
        <v>9.0000000000000002E-6</v>
      </c>
      <c r="AY81" s="49">
        <v>0.12870000000000001</v>
      </c>
      <c r="AZ81" s="49">
        <v>0.51283199999999995</v>
      </c>
      <c r="BA81" s="49">
        <v>1.4E-5</v>
      </c>
      <c r="BB81" s="49">
        <v>0.51256237460239296</v>
      </c>
      <c r="BC81" s="49">
        <v>0.70351989984893115</v>
      </c>
      <c r="BD81" s="49">
        <v>6.568574677008332</v>
      </c>
      <c r="BE81" s="49">
        <v>572.32206098393908</v>
      </c>
      <c r="BF81" s="49">
        <v>680.0841030351221</v>
      </c>
      <c r="BG81" s="49">
        <v>-0.34570411794611078</v>
      </c>
      <c r="BH81" s="49" t="s">
        <v>816</v>
      </c>
    </row>
    <row r="82" spans="1:60" x14ac:dyDescent="0.3">
      <c r="A82" s="49" t="s">
        <v>831</v>
      </c>
      <c r="B82" s="182" t="s">
        <v>827</v>
      </c>
      <c r="C82" s="49">
        <v>320</v>
      </c>
      <c r="D82" s="49">
        <v>63.64</v>
      </c>
      <c r="E82" s="49">
        <v>0.5</v>
      </c>
      <c r="F82" s="49">
        <v>17.399999999999999</v>
      </c>
      <c r="G82" s="49">
        <v>3.5155520000000005</v>
      </c>
      <c r="H82" s="49">
        <v>0.06</v>
      </c>
      <c r="I82" s="49">
        <v>2.72</v>
      </c>
      <c r="J82" s="49">
        <v>4.42</v>
      </c>
      <c r="K82" s="49">
        <v>4.1100000000000003</v>
      </c>
      <c r="L82" s="49">
        <v>1.34</v>
      </c>
      <c r="M82" s="49">
        <v>7.0000000000000007E-2</v>
      </c>
      <c r="N82" s="49">
        <v>1.78</v>
      </c>
      <c r="O82" s="49">
        <v>99.78</v>
      </c>
      <c r="P82" s="179">
        <f t="shared" si="8"/>
        <v>0.32603406326034062</v>
      </c>
      <c r="Q82" s="179">
        <f t="shared" si="7"/>
        <v>1.0696916568256893</v>
      </c>
      <c r="R82" s="179">
        <f t="shared" si="5"/>
        <v>2.1179077058798463</v>
      </c>
      <c r="S82" s="180">
        <v>57.999999999999993</v>
      </c>
      <c r="U82" s="186">
        <v>3.37</v>
      </c>
      <c r="V82" s="186">
        <v>3.56</v>
      </c>
      <c r="W82" s="186">
        <v>550</v>
      </c>
      <c r="X82" s="186">
        <v>119</v>
      </c>
      <c r="Y82" s="186">
        <v>3.12</v>
      </c>
      <c r="Z82" s="18"/>
      <c r="AA82" s="186">
        <v>10.1</v>
      </c>
      <c r="AB82" s="186">
        <v>20.6</v>
      </c>
      <c r="AC82" s="186">
        <v>2.5099999999999998</v>
      </c>
      <c r="AD82" s="186">
        <v>9.89</v>
      </c>
      <c r="AE82" s="186">
        <v>1.99</v>
      </c>
      <c r="AF82" s="186">
        <v>0.73399999999999999</v>
      </c>
      <c r="AG82" s="186">
        <v>1.97</v>
      </c>
      <c r="AH82" s="186">
        <v>0.32900000000000001</v>
      </c>
      <c r="AI82" s="186">
        <v>1.91</v>
      </c>
      <c r="AJ82" s="186">
        <v>0.375</v>
      </c>
      <c r="AK82" s="186">
        <v>1.08</v>
      </c>
      <c r="AL82" s="186">
        <v>0.17100000000000001</v>
      </c>
      <c r="AM82" s="186">
        <v>1.1000000000000001</v>
      </c>
      <c r="AN82" s="186">
        <v>0.18099999999999999</v>
      </c>
      <c r="AO82" s="186">
        <v>540</v>
      </c>
      <c r="AP82" s="186">
        <v>10.199999999999999</v>
      </c>
      <c r="AQ82" s="49">
        <f t="shared" si="0"/>
        <v>0.31547017189079879</v>
      </c>
      <c r="AR82" s="49">
        <f t="shared" si="1"/>
        <v>0.34074823053589481</v>
      </c>
      <c r="AS82" s="49">
        <f t="shared" si="2"/>
        <v>54.455445544554458</v>
      </c>
      <c r="AT82" s="49">
        <f t="shared" si="3"/>
        <v>1.8314814814814815E-2</v>
      </c>
      <c r="AU82" s="181"/>
      <c r="AV82" s="49">
        <v>0.20480000000000001</v>
      </c>
      <c r="AW82" s="49">
        <v>0.70509200000000005</v>
      </c>
      <c r="AX82" s="49">
        <v>1.9000000000000001E-5</v>
      </c>
      <c r="AY82" s="49">
        <v>0.13200000000000001</v>
      </c>
      <c r="AZ82" s="49">
        <v>0.51275099999999996</v>
      </c>
      <c r="BA82" s="49">
        <v>1.0000000000000001E-5</v>
      </c>
      <c r="BB82" s="49">
        <v>0.51247446113065942</v>
      </c>
      <c r="BC82" s="49">
        <v>0.70415927124517885</v>
      </c>
      <c r="BD82" s="49">
        <v>4.8522719846344486</v>
      </c>
      <c r="BE82" s="49">
        <v>746.75237392269048</v>
      </c>
      <c r="BF82" s="49">
        <v>815.4772905345244</v>
      </c>
      <c r="BG82" s="49">
        <v>-0.32892730045754959</v>
      </c>
      <c r="BH82" s="49" t="s">
        <v>816</v>
      </c>
    </row>
    <row r="84" spans="1:60" x14ac:dyDescent="0.3">
      <c r="A84" s="49" t="s">
        <v>832</v>
      </c>
    </row>
    <row r="85" spans="1:60" x14ac:dyDescent="0.3">
      <c r="A85" s="178" t="s">
        <v>833</v>
      </c>
    </row>
    <row r="86" spans="1:60" x14ac:dyDescent="0.3">
      <c r="A86" s="178" t="s">
        <v>834</v>
      </c>
    </row>
    <row r="87" spans="1:60" x14ac:dyDescent="0.3">
      <c r="A87" s="178" t="s">
        <v>835</v>
      </c>
    </row>
    <row r="88" spans="1:60" x14ac:dyDescent="0.3">
      <c r="A88" s="178" t="s">
        <v>836</v>
      </c>
    </row>
    <row r="89" spans="1:60" x14ac:dyDescent="0.3">
      <c r="A89" s="178" t="s">
        <v>837</v>
      </c>
    </row>
    <row r="90" spans="1:60" x14ac:dyDescent="0.3">
      <c r="A90" s="178" t="s">
        <v>838</v>
      </c>
    </row>
    <row r="91" spans="1:60" x14ac:dyDescent="0.3">
      <c r="A91" s="178" t="s">
        <v>839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Table DR1</vt:lpstr>
      <vt:lpstr>Table DR2</vt:lpstr>
      <vt:lpstr>Table DR3</vt:lpstr>
      <vt:lpstr>Table DR4</vt:lpstr>
      <vt:lpstr>Table DR5</vt:lpstr>
      <vt:lpstr>Table DR6</vt:lpstr>
      <vt:lpstr>Table DR7</vt:lpstr>
      <vt:lpstr>Table DR8</vt:lpstr>
      <vt:lpstr>Table DR9</vt:lpstr>
      <vt:lpstr>'Table DR8'!新建文本文档__2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xiangsong Wang</dc:creator>
  <cp:lastModifiedBy>xiang</cp:lastModifiedBy>
  <dcterms:created xsi:type="dcterms:W3CDTF">2015-06-05T18:19:34Z</dcterms:created>
  <dcterms:modified xsi:type="dcterms:W3CDTF">2022-01-01T07:42:23Z</dcterms:modified>
</cp:coreProperties>
</file>