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VitD3 nano QbD/Release study/"/>
    </mc:Choice>
  </mc:AlternateContent>
  <xr:revisionPtr revIDLastSave="2" documentId="114_{58DB00A3-777C-3742-B121-2CDA0A493752}" xr6:coauthVersionLast="47" xr6:coauthVersionMax="47" xr10:uidLastSave="{0539345F-274B-8B49-9691-1D13EB271C98}"/>
  <bookViews>
    <workbookView xWindow="240" yWindow="1480" windowWidth="28040" windowHeight="15940" xr2:uid="{B0D4001A-A37F-DF4A-AD2A-48C9B0B66D1F}"/>
  </bookViews>
  <sheets>
    <sheet name="solubility" sheetId="2" r:id="rId1"/>
    <sheet name="solubility in EtOH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25" i="2"/>
  <c r="B24" i="1"/>
  <c r="B23" i="1"/>
  <c r="B22" i="1"/>
  <c r="C22" i="1" s="1"/>
  <c r="C23" i="1"/>
  <c r="C24" i="1"/>
  <c r="A10" i="1"/>
  <c r="B10" i="1" s="1"/>
  <c r="B3" i="1"/>
  <c r="B3" i="2"/>
  <c r="B32" i="2" l="1"/>
  <c r="B31" i="2"/>
  <c r="B30" i="2"/>
  <c r="B34" i="2" s="1"/>
  <c r="C24" i="2"/>
  <c r="C23" i="2"/>
  <c r="C22" i="2"/>
  <c r="C26" i="2" s="1"/>
  <c r="C19" i="2"/>
  <c r="C18" i="2"/>
  <c r="C17" i="2"/>
  <c r="C14" i="2"/>
  <c r="C13" i="2"/>
  <c r="C12" i="2"/>
  <c r="C15" i="2" s="1"/>
  <c r="C16" i="2" l="1"/>
  <c r="C21" i="2"/>
  <c r="C20" i="2"/>
  <c r="C25" i="2"/>
  <c r="B33" i="2"/>
  <c r="C13" i="1" l="1"/>
  <c r="C14" i="1"/>
  <c r="C17" i="1"/>
  <c r="C18" i="1"/>
  <c r="C19" i="1"/>
  <c r="C12" i="1"/>
  <c r="C26" i="1" l="1"/>
  <c r="C21" i="1"/>
  <c r="C20" i="1"/>
  <c r="C15" i="1"/>
  <c r="C16" i="1"/>
  <c r="C25" i="1"/>
</calcChain>
</file>

<file path=xl/sharedStrings.xml><?xml version="1.0" encoding="utf-8"?>
<sst xmlns="http://schemas.openxmlformats.org/spreadsheetml/2006/main" count="30" uniqueCount="20">
  <si>
    <t>CC</t>
  </si>
  <si>
    <t>conc.</t>
  </si>
  <si>
    <t>Area</t>
  </si>
  <si>
    <t>LOD</t>
  </si>
  <si>
    <t>Conc. (mg/mL)</t>
  </si>
  <si>
    <t>Meidum</t>
  </si>
  <si>
    <t>0.3% SDS in water</t>
  </si>
  <si>
    <t>ave</t>
  </si>
  <si>
    <t>sd</t>
  </si>
  <si>
    <t>1% serum in PBS</t>
  </si>
  <si>
    <t>10% Serum in PBS</t>
  </si>
  <si>
    <t>D3 solubility</t>
  </si>
  <si>
    <t>in 0.1% SDS</t>
  </si>
  <si>
    <t>10% EtOH</t>
  </si>
  <si>
    <t>20% EtOH</t>
  </si>
  <si>
    <t>50% EtOH</t>
  </si>
  <si>
    <t>70% EtOH</t>
  </si>
  <si>
    <t>Cal</t>
  </si>
  <si>
    <t>Conc.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</si>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</sst>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solubility!$A$3:$A$7</c:f>
              <c:numCache>
                <c:formatCode>General</c:formatCode>
                <c:ptCount val="5"/>
                <c:pt idx="0">
                  <c:v>2E-3</c:v>
                </c:pt>
                <c:pt idx="1">
                  <c:v>0.01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solubility!$B$3:$B$7</c:f>
              <c:numCache>
                <c:formatCode>General</c:formatCode>
                <c:ptCount val="5"/>
                <c:pt idx="0">
                  <c:v>121.33333333333333</c:v>
                </c:pt>
                <c:pt idx="1">
                  <c:v>544.5</c:v>
                </c:pt>
                <c:pt idx="2">
                  <c:v>5510.7</c:v>
                </c:pt>
                <c:pt idx="3">
                  <c:v>27986.1</c:v>
                </c:pt>
                <c:pt idx="4">
                  <c:v>50407.199999999997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D9-4948-950D-AF0C9791E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5135"/>
        <c:axId val="270594159"/>
      </c:scatterChart>
      <c:valAx>
        <c:axId val="27057513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94159"/>
        <c:crosses val="autoZero"/>
        <c:crossBetween val="midCat"/>
      </c:valAx>
      <c:valAx>
        <c:axId val="27059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75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'solubility in EtOH'!$A$3:$A$7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'solubility in EtOH'!$B$3:$B$7</c:f>
              <c:numCache>
                <c:formatCode>General</c:formatCode>
                <c:ptCount val="5"/>
                <c:pt idx="0">
                  <c:v>67.666666666666671</c:v>
                </c:pt>
                <c:pt idx="1">
                  <c:v>138.9</c:v>
                </c:pt>
                <c:pt idx="2">
                  <c:v>1387.5</c:v>
                </c:pt>
                <c:pt idx="3">
                  <c:v>7156.2</c:v>
                </c:pt>
                <c:pt idx="4">
                  <c:v>14123.4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93-C141-AE39-499820DA0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5135"/>
        <c:axId val="270594159"/>
      </c:scatterChart>
      <c:valAx>
        <c:axId val="27057513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94159"/>
        <c:crosses val="autoZero"/>
        <c:crossBetween val="midCat"/>
      </c:valAx>
      <c:valAx>
        <c:axId val="27059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575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1</xdr:row>
      <xdr:rowOff>25400</xdr:rowOff>
    </xdr:from>
    <xdr:to>
      <xdr:col>15</xdr:col>
      <xdr:colOff>19050</xdr:colOff>
      <xdr:row>14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14E2DC-1C58-3645-B9DC-BF2F8B7B0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1</xdr:row>
      <xdr:rowOff>25400</xdr:rowOff>
    </xdr:from>
    <xdr:to>
      <xdr:col>15</xdr:col>
      <xdr:colOff>19050</xdr:colOff>
      <xdr:row>14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A91554-60F7-814D-979B-CE5F191576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57441-729A-C246-8F7E-BA7551F67CC5}">
  <dimension ref="A1:E34"/>
  <sheetViews>
    <sheetView tabSelected="1" topLeftCell="A2" workbookViewId="0">
      <selection activeCell="D25" sqref="D25:D26"/>
    </sheetView>
  </sheetViews>
  <sheetFormatPr baseColWidth="10" defaultRowHeight="16" x14ac:dyDescent="0.2"/>
  <cols>
    <col min="1" max="1" width="21" customWidth="1"/>
  </cols>
  <sheetData>
    <row r="1" spans="1:5" x14ac:dyDescent="0.2">
      <c r="A1" t="s">
        <v>0</v>
      </c>
      <c r="C1">
        <v>118.3</v>
      </c>
      <c r="D1" t="s">
        <v>3</v>
      </c>
      <c r="E1" s="1">
        <v>2.40058E-5</v>
      </c>
    </row>
    <row r="2" spans="1:5" x14ac:dyDescent="0.2">
      <c r="A2" t="s">
        <v>4</v>
      </c>
      <c r="B2" t="s">
        <v>2</v>
      </c>
      <c r="C2">
        <v>119.6</v>
      </c>
    </row>
    <row r="3" spans="1:5" x14ac:dyDescent="0.2">
      <c r="A3">
        <v>2E-3</v>
      </c>
      <c r="B3">
        <f>AVERAGE(C1:C3)</f>
        <v>121.33333333333333</v>
      </c>
      <c r="C3">
        <v>126.1</v>
      </c>
    </row>
    <row r="4" spans="1:5" x14ac:dyDescent="0.2">
      <c r="A4">
        <v>0.01</v>
      </c>
      <c r="B4">
        <v>544.5</v>
      </c>
    </row>
    <row r="5" spans="1:5" x14ac:dyDescent="0.2">
      <c r="A5">
        <v>0.1</v>
      </c>
      <c r="B5">
        <v>5510.7</v>
      </c>
    </row>
    <row r="6" spans="1:5" x14ac:dyDescent="0.2">
      <c r="A6">
        <v>0.5</v>
      </c>
      <c r="B6">
        <v>27986.1</v>
      </c>
    </row>
    <row r="7" spans="1:5" x14ac:dyDescent="0.2">
      <c r="A7">
        <v>1</v>
      </c>
      <c r="B7">
        <v>50407.199999999997</v>
      </c>
    </row>
    <row r="11" spans="1:5" x14ac:dyDescent="0.2">
      <c r="A11" t="s">
        <v>5</v>
      </c>
      <c r="B11" t="s">
        <v>2</v>
      </c>
      <c r="C11" t="s">
        <v>1</v>
      </c>
    </row>
    <row r="12" spans="1:5" x14ac:dyDescent="0.2">
      <c r="A12" t="s">
        <v>6</v>
      </c>
      <c r="B12">
        <v>13842.8</v>
      </c>
      <c r="C12">
        <f>B12/51549</f>
        <v>0.26853673204135869</v>
      </c>
    </row>
    <row r="13" spans="1:5" x14ac:dyDescent="0.2">
      <c r="B13">
        <v>13392.1</v>
      </c>
      <c r="C13">
        <f t="shared" ref="C13:C24" si="0">B13/51549</f>
        <v>0.25979359444412115</v>
      </c>
    </row>
    <row r="14" spans="1:5" x14ac:dyDescent="0.2">
      <c r="B14">
        <v>16218.1</v>
      </c>
      <c r="C14">
        <f t="shared" si="0"/>
        <v>0.31461522046984425</v>
      </c>
    </row>
    <row r="15" spans="1:5" x14ac:dyDescent="0.2">
      <c r="A15" t="s">
        <v>7</v>
      </c>
      <c r="C15">
        <f>AVERAGE(C12:C14)</f>
        <v>0.28098184898510803</v>
      </c>
    </row>
    <row r="16" spans="1:5" x14ac:dyDescent="0.2">
      <c r="A16" t="s">
        <v>8</v>
      </c>
      <c r="C16">
        <f>STDEV(C12:C14)</f>
        <v>2.9453579949367065E-2</v>
      </c>
    </row>
    <row r="17" spans="1:4" x14ac:dyDescent="0.2">
      <c r="A17" t="s">
        <v>9</v>
      </c>
      <c r="B17">
        <v>110.9</v>
      </c>
      <c r="C17">
        <f t="shared" si="0"/>
        <v>2.1513511416322334E-3</v>
      </c>
    </row>
    <row r="18" spans="1:4" x14ac:dyDescent="0.2">
      <c r="B18">
        <v>81.599999999999994</v>
      </c>
      <c r="C18">
        <f t="shared" si="0"/>
        <v>1.582959902228947E-3</v>
      </c>
    </row>
    <row r="19" spans="1:4" x14ac:dyDescent="0.2">
      <c r="B19">
        <v>85.5</v>
      </c>
      <c r="C19">
        <f t="shared" si="0"/>
        <v>1.6586160740266543E-3</v>
      </c>
    </row>
    <row r="20" spans="1:4" x14ac:dyDescent="0.2">
      <c r="C20">
        <f>AVERAGE(C17:C19)</f>
        <v>1.7976423726292782E-3</v>
      </c>
    </row>
    <row r="21" spans="1:4" x14ac:dyDescent="0.2">
      <c r="C21">
        <f>STDEV(C17:C19)</f>
        <v>3.0864766973842596E-4</v>
      </c>
    </row>
    <row r="22" spans="1:4" x14ac:dyDescent="0.2">
      <c r="A22" t="s">
        <v>10</v>
      </c>
      <c r="B22">
        <v>693.3</v>
      </c>
      <c r="C22">
        <f t="shared" si="0"/>
        <v>1.344933946342315E-2</v>
      </c>
    </row>
    <row r="23" spans="1:4" x14ac:dyDescent="0.2">
      <c r="B23">
        <v>591.79999999999995</v>
      </c>
      <c r="C23">
        <f t="shared" si="0"/>
        <v>1.14803390948418E-2</v>
      </c>
    </row>
    <row r="24" spans="1:4" x14ac:dyDescent="0.2">
      <c r="B24">
        <v>407</v>
      </c>
      <c r="C24">
        <f t="shared" si="0"/>
        <v>7.8954004927350684E-3</v>
      </c>
    </row>
    <row r="25" spans="1:4" x14ac:dyDescent="0.2">
      <c r="C25">
        <f>AVERAGE(C22:C24)</f>
        <v>1.0941693017000006E-2</v>
      </c>
      <c r="D25">
        <f>C25*1000</f>
        <v>10.941693017000006</v>
      </c>
    </row>
    <row r="26" spans="1:4" x14ac:dyDescent="0.2">
      <c r="C26">
        <f>STDEV(C22:C24)</f>
        <v>2.8158771671386359E-3</v>
      </c>
      <c r="D26">
        <f>C26*1000</f>
        <v>2.8158771671386358</v>
      </c>
    </row>
    <row r="28" spans="1:4" x14ac:dyDescent="0.2">
      <c r="A28" t="s">
        <v>11</v>
      </c>
      <c r="B28" t="s">
        <v>12</v>
      </c>
    </row>
    <row r="29" spans="1:4" x14ac:dyDescent="0.2">
      <c r="A29" t="s">
        <v>2</v>
      </c>
      <c r="B29" t="s">
        <v>1</v>
      </c>
    </row>
    <row r="30" spans="1:4" x14ac:dyDescent="0.2">
      <c r="A30">
        <v>12113.1</v>
      </c>
      <c r="B30">
        <f>A30/138655</f>
        <v>8.7361436659334324E-2</v>
      </c>
    </row>
    <row r="31" spans="1:4" x14ac:dyDescent="0.2">
      <c r="A31">
        <v>13591.5</v>
      </c>
      <c r="B31">
        <f t="shared" ref="B31:B32" si="1">A31/138655</f>
        <v>9.8023872200786122E-2</v>
      </c>
    </row>
    <row r="32" spans="1:4" x14ac:dyDescent="0.2">
      <c r="A32">
        <v>11870</v>
      </c>
      <c r="B32">
        <f t="shared" si="1"/>
        <v>8.5608164148425953E-2</v>
      </c>
    </row>
    <row r="33" spans="2:2" x14ac:dyDescent="0.2">
      <c r="B33">
        <f>AVERAGE(B30:B32)</f>
        <v>9.0331157669515452E-2</v>
      </c>
    </row>
    <row r="34" spans="2:2" x14ac:dyDescent="0.2">
      <c r="B34">
        <f>STDEV(B30:B32)</f>
        <v>6.7195151438994294E-3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EEE20-1345-3D46-8EA4-4D47650ECE45}">
  <dimension ref="A1:I30"/>
  <sheetViews>
    <sheetView workbookViewId="0">
      <selection activeCell="B18" sqref="B18"/>
    </sheetView>
  </sheetViews>
  <sheetFormatPr baseColWidth="10" defaultRowHeight="16" x14ac:dyDescent="0.2"/>
  <cols>
    <col min="1" max="1" width="21" customWidth="1"/>
  </cols>
  <sheetData>
    <row r="1" spans="1:5" x14ac:dyDescent="0.2">
      <c r="A1" t="s">
        <v>17</v>
      </c>
      <c r="C1">
        <v>67.900000000000006</v>
      </c>
      <c r="E1" s="1"/>
    </row>
    <row r="2" spans="1:5" x14ac:dyDescent="0.2">
      <c r="A2" t="s">
        <v>18</v>
      </c>
      <c r="B2" t="s">
        <v>2</v>
      </c>
      <c r="C2">
        <v>66.599999999999994</v>
      </c>
    </row>
    <row r="3" spans="1:5" x14ac:dyDescent="0.2">
      <c r="A3" s="2">
        <v>5.0000000000000001E-4</v>
      </c>
      <c r="B3" s="3">
        <f>AVERAGE(C1:C3)</f>
        <v>67.666666666666671</v>
      </c>
      <c r="C3">
        <v>68.5</v>
      </c>
    </row>
    <row r="4" spans="1:5" x14ac:dyDescent="0.2">
      <c r="A4" s="2">
        <v>1E-3</v>
      </c>
      <c r="B4">
        <v>138.9</v>
      </c>
    </row>
    <row r="5" spans="1:5" x14ac:dyDescent="0.2">
      <c r="A5" s="2">
        <v>0.01</v>
      </c>
      <c r="B5" s="4">
        <v>1387.5</v>
      </c>
    </row>
    <row r="6" spans="1:5" x14ac:dyDescent="0.2">
      <c r="A6" s="2">
        <v>0.05</v>
      </c>
      <c r="B6" s="4">
        <v>7156.2</v>
      </c>
    </row>
    <row r="7" spans="1:5" x14ac:dyDescent="0.2">
      <c r="A7" s="2">
        <v>0.1</v>
      </c>
      <c r="B7" s="4">
        <v>14123.4</v>
      </c>
    </row>
    <row r="9" spans="1:5" x14ac:dyDescent="0.2">
      <c r="A9" t="s">
        <v>19</v>
      </c>
      <c r="B9" t="s">
        <v>3</v>
      </c>
    </row>
    <row r="10" spans="1:5" x14ac:dyDescent="0.2">
      <c r="A10">
        <f>STDEV(C1:C3)</f>
        <v>0.97125348562223479</v>
      </c>
      <c r="B10">
        <f>3*A10/26064</f>
        <v>1.1179252827143586E-4</v>
      </c>
    </row>
    <row r="11" spans="1:5" x14ac:dyDescent="0.2">
      <c r="A11" t="s">
        <v>5</v>
      </c>
      <c r="B11" t="s">
        <v>2</v>
      </c>
      <c r="C11" t="s">
        <v>1</v>
      </c>
    </row>
    <row r="12" spans="1:5" x14ac:dyDescent="0.2">
      <c r="A12" t="s">
        <v>13</v>
      </c>
      <c r="B12">
        <v>0</v>
      </c>
      <c r="C12">
        <f>B12/51549</f>
        <v>0</v>
      </c>
    </row>
    <row r="13" spans="1:5" x14ac:dyDescent="0.2">
      <c r="B13">
        <v>0</v>
      </c>
      <c r="C13">
        <f t="shared" ref="C13:C19" si="0">B13/51549</f>
        <v>0</v>
      </c>
    </row>
    <row r="14" spans="1:5" x14ac:dyDescent="0.2">
      <c r="B14">
        <v>0</v>
      </c>
      <c r="C14">
        <f t="shared" si="0"/>
        <v>0</v>
      </c>
    </row>
    <row r="15" spans="1:5" x14ac:dyDescent="0.2">
      <c r="A15" t="s">
        <v>7</v>
      </c>
      <c r="C15">
        <f>AVERAGE(C12:C14)</f>
        <v>0</v>
      </c>
    </row>
    <row r="16" spans="1:5" x14ac:dyDescent="0.2">
      <c r="A16" t="s">
        <v>8</v>
      </c>
      <c r="C16">
        <f>STDEV(C12:C14)</f>
        <v>0</v>
      </c>
    </row>
    <row r="17" spans="1:9" x14ac:dyDescent="0.2">
      <c r="A17" t="s">
        <v>14</v>
      </c>
      <c r="B17">
        <v>0</v>
      </c>
      <c r="C17">
        <f t="shared" si="0"/>
        <v>0</v>
      </c>
    </row>
    <row r="18" spans="1:9" x14ac:dyDescent="0.2">
      <c r="B18">
        <v>0</v>
      </c>
      <c r="C18">
        <f t="shared" si="0"/>
        <v>0</v>
      </c>
    </row>
    <row r="19" spans="1:9" x14ac:dyDescent="0.2">
      <c r="B19">
        <v>0</v>
      </c>
      <c r="C19">
        <f t="shared" si="0"/>
        <v>0</v>
      </c>
    </row>
    <row r="20" spans="1:9" x14ac:dyDescent="0.2">
      <c r="C20">
        <f>AVERAGE(C17:C19)</f>
        <v>0</v>
      </c>
    </row>
    <row r="21" spans="1:9" x14ac:dyDescent="0.2">
      <c r="C21">
        <f>STDEV(C17:C19)</f>
        <v>0</v>
      </c>
    </row>
    <row r="22" spans="1:9" x14ac:dyDescent="0.2">
      <c r="A22" s="5" t="s">
        <v>15</v>
      </c>
      <c r="B22">
        <f>4673/2*5</f>
        <v>11682.5</v>
      </c>
      <c r="C22">
        <f>B22/141589</f>
        <v>8.250994074398435E-2</v>
      </c>
    </row>
    <row r="23" spans="1:9" x14ac:dyDescent="0.2">
      <c r="B23">
        <f>3965.4/2*5</f>
        <v>9913.5</v>
      </c>
      <c r="C23">
        <f t="shared" ref="C23:C24" si="1">B23/141589</f>
        <v>7.0016032318894833E-2</v>
      </c>
    </row>
    <row r="24" spans="1:9" x14ac:dyDescent="0.2">
      <c r="B24">
        <f>3717/2*5</f>
        <v>9292.5</v>
      </c>
      <c r="C24">
        <f t="shared" si="1"/>
        <v>6.5630098383348989E-2</v>
      </c>
    </row>
    <row r="25" spans="1:9" x14ac:dyDescent="0.2">
      <c r="C25">
        <f>AVERAGE(C22:C24)</f>
        <v>7.2718690482076062E-2</v>
      </c>
    </row>
    <row r="26" spans="1:9" x14ac:dyDescent="0.2">
      <c r="C26">
        <f>STDEV(C22:C24)</f>
        <v>8.7584553655443483E-3</v>
      </c>
      <c r="H26" s="2"/>
      <c r="I26" s="3"/>
    </row>
    <row r="27" spans="1:9" x14ac:dyDescent="0.2">
      <c r="A27" t="s">
        <v>16</v>
      </c>
      <c r="H27" s="2"/>
    </row>
    <row r="28" spans="1:9" x14ac:dyDescent="0.2">
      <c r="H28" s="2"/>
      <c r="I28" s="4"/>
    </row>
    <row r="29" spans="1:9" x14ac:dyDescent="0.2">
      <c r="H29" s="2"/>
      <c r="I29" s="4"/>
    </row>
    <row r="30" spans="1:9" x14ac:dyDescent="0.2">
      <c r="H30" s="2"/>
      <c r="I30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solubility</vt:lpstr>
      <vt:lpstr>solubility in EtOH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Weng Jingwen</cp:lastModifiedBy>
  <dcterms:created xsi:type="dcterms:W3CDTF">2019-03-25T06:42:29Z</dcterms:created>
  <dcterms:modified xsi:type="dcterms:W3CDTF">2022-05-07T04:23:09Z</dcterms:modified>
</cp:coreProperties>
</file>