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Thesis/Data/VitD3 nano QbD/Release study/"/>
    </mc:Choice>
  </mc:AlternateContent>
  <xr:revisionPtr revIDLastSave="89" documentId="13_ncr:1_{85DF8530-8AB6-714B-A7F5-CD32D418ECE6}" xr6:coauthVersionLast="47" xr6:coauthVersionMax="47" xr10:uidLastSave="{9AF6F4EB-7DA5-B244-8A84-D6E995BF252F}"/>
  <bookViews>
    <workbookView xWindow="9300" yWindow="460" windowWidth="27640" windowHeight="15440" xr2:uid="{8FAE01B9-6B88-4740-BD2B-8AD2E83FA04A}"/>
  </bookViews>
  <sheets>
    <sheet name="Pre-test" sheetId="9" r:id="rId1"/>
    <sheet name="07 May 2020" sheetId="4" r:id="rId2"/>
    <sheet name="12 May 2020" sheetId="10" r:id="rId3"/>
    <sheet name="26 May 2020" sheetId="11" r:id="rId4"/>
    <sheet name="04 Feb 2021" sheetId="14" r:id="rId5"/>
    <sheet name="FBS" sheetId="3" r:id="rId6"/>
    <sheet name="Sheet1" sheetId="15" r:id="rId7"/>
  </sheets>
  <definedNames>
    <definedName name="solver_adj" localSheetId="6" hidden="1">Sheet1!$I$1</definedName>
    <definedName name="solver_cvg" localSheetId="6" hidden="1">0.0001</definedName>
    <definedName name="solver_drv" localSheetId="6" hidden="1">1</definedName>
    <definedName name="solver_eng" localSheetId="6" hidden="1">1</definedName>
    <definedName name="solver_itr" localSheetId="6" hidden="1">2147483647</definedName>
    <definedName name="solver_lin" localSheetId="6" hidden="1">2</definedName>
    <definedName name="solver_mip" localSheetId="6" hidden="1">2147483647</definedName>
    <definedName name="solver_mni" localSheetId="6" hidden="1">30</definedName>
    <definedName name="solver_mrt" localSheetId="6" hidden="1">0.075</definedName>
    <definedName name="solver_msl" localSheetId="6" hidden="1">2</definedName>
    <definedName name="solver_neg" localSheetId="6" hidden="1">1</definedName>
    <definedName name="solver_nod" localSheetId="6" hidden="1">2147483647</definedName>
    <definedName name="solver_num" localSheetId="6" hidden="1">0</definedName>
    <definedName name="solver_opt" localSheetId="6" hidden="1">Sheet1!$I$4</definedName>
    <definedName name="solver_pre" localSheetId="6" hidden="1">0.000001</definedName>
    <definedName name="solver_rbv" localSheetId="6" hidden="1">1</definedName>
    <definedName name="solver_rlx" localSheetId="6" hidden="1">2</definedName>
    <definedName name="solver_rsd" localSheetId="6" hidden="1">0</definedName>
    <definedName name="solver_scl" localSheetId="6" hidden="1">1</definedName>
    <definedName name="solver_sho" localSheetId="6" hidden="1">2</definedName>
    <definedName name="solver_ssz" localSheetId="6" hidden="1">100</definedName>
    <definedName name="solver_tim" localSheetId="6" hidden="1">2147483647</definedName>
    <definedName name="solver_tol" localSheetId="6" hidden="1">0.01</definedName>
    <definedName name="solver_typ" localSheetId="6" hidden="1">2</definedName>
    <definedName name="solver_val" localSheetId="6" hidden="1">0</definedName>
    <definedName name="solver_ver" localSheetId="6" hidden="1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5" l="1"/>
  <c r="E4" i="15"/>
  <c r="E5" i="15"/>
  <c r="E6" i="15"/>
  <c r="E7" i="15"/>
  <c r="E8" i="15"/>
  <c r="E9" i="15"/>
  <c r="E10" i="15"/>
  <c r="E11" i="15"/>
  <c r="E2" i="15"/>
  <c r="G2" i="15" s="1"/>
  <c r="F3" i="15"/>
  <c r="G3" i="15" s="1"/>
  <c r="F4" i="15"/>
  <c r="F5" i="15"/>
  <c r="F6" i="15"/>
  <c r="F7" i="15"/>
  <c r="F8" i="15"/>
  <c r="F9" i="15"/>
  <c r="F10" i="15"/>
  <c r="F11" i="15"/>
  <c r="G11" i="15" s="1"/>
  <c r="F2" i="15"/>
  <c r="A52" i="14"/>
  <c r="A53" i="14"/>
  <c r="A54" i="14"/>
  <c r="A55" i="14"/>
  <c r="A56" i="14"/>
  <c r="A57" i="14"/>
  <c r="A58" i="14"/>
  <c r="A59" i="14"/>
  <c r="A60" i="14"/>
  <c r="A51" i="14"/>
  <c r="P52" i="14"/>
  <c r="P53" i="14"/>
  <c r="P54" i="14"/>
  <c r="P55" i="14"/>
  <c r="P56" i="14"/>
  <c r="P57" i="14"/>
  <c r="P58" i="14"/>
  <c r="P59" i="14"/>
  <c r="P60" i="14"/>
  <c r="P51" i="14"/>
  <c r="J52" i="14"/>
  <c r="J53" i="14"/>
  <c r="J54" i="14"/>
  <c r="J55" i="14"/>
  <c r="J56" i="14"/>
  <c r="J57" i="14"/>
  <c r="J58" i="14"/>
  <c r="J59" i="14"/>
  <c r="J60" i="14"/>
  <c r="J51" i="14"/>
  <c r="D52" i="14"/>
  <c r="D53" i="14"/>
  <c r="D54" i="14"/>
  <c r="D55" i="14"/>
  <c r="D56" i="14"/>
  <c r="D57" i="14"/>
  <c r="D58" i="14"/>
  <c r="D59" i="14"/>
  <c r="D60" i="14"/>
  <c r="D51" i="14"/>
  <c r="R44" i="14"/>
  <c r="R43" i="14"/>
  <c r="R37" i="14"/>
  <c r="L38" i="14"/>
  <c r="L37" i="14"/>
  <c r="F42" i="14"/>
  <c r="F43" i="14"/>
  <c r="F44" i="14"/>
  <c r="L35" i="14"/>
  <c r="F35" i="14"/>
  <c r="O44" i="3"/>
  <c r="P44" i="3" s="1"/>
  <c r="Q44" i="3" s="1"/>
  <c r="O43" i="3"/>
  <c r="P43" i="3" s="1"/>
  <c r="Q43" i="3" s="1"/>
  <c r="O42" i="3"/>
  <c r="P42" i="3" s="1"/>
  <c r="Q42" i="3" s="1"/>
  <c r="O41" i="3"/>
  <c r="P41" i="3" s="1"/>
  <c r="Q41" i="3" s="1"/>
  <c r="O40" i="3"/>
  <c r="P40" i="3" s="1"/>
  <c r="Q40" i="3" s="1"/>
  <c r="O39" i="3"/>
  <c r="P39" i="3" s="1"/>
  <c r="Q39" i="3" s="1"/>
  <c r="P38" i="3"/>
  <c r="Q38" i="3" s="1"/>
  <c r="O38" i="3"/>
  <c r="O37" i="3"/>
  <c r="P37" i="3" s="1"/>
  <c r="Q37" i="3" s="1"/>
  <c r="P36" i="3"/>
  <c r="Q36" i="3" s="1"/>
  <c r="O36" i="3"/>
  <c r="K43" i="3"/>
  <c r="I44" i="3"/>
  <c r="J44" i="3" s="1"/>
  <c r="K44" i="3" s="1"/>
  <c r="I43" i="3"/>
  <c r="J43" i="3" s="1"/>
  <c r="J42" i="3"/>
  <c r="K42" i="3" s="1"/>
  <c r="I42" i="3"/>
  <c r="I41" i="3"/>
  <c r="J41" i="3" s="1"/>
  <c r="K41" i="3" s="1"/>
  <c r="I40" i="3"/>
  <c r="J40" i="3" s="1"/>
  <c r="K40" i="3" s="1"/>
  <c r="I39" i="3"/>
  <c r="J39" i="3" s="1"/>
  <c r="K39" i="3" s="1"/>
  <c r="I38" i="3"/>
  <c r="J38" i="3" s="1"/>
  <c r="K38" i="3" s="1"/>
  <c r="I37" i="3"/>
  <c r="J37" i="3" s="1"/>
  <c r="K37" i="3" s="1"/>
  <c r="I36" i="3"/>
  <c r="J36" i="3" s="1"/>
  <c r="K36" i="3" s="1"/>
  <c r="C37" i="3"/>
  <c r="C38" i="3"/>
  <c r="C39" i="3"/>
  <c r="C40" i="3"/>
  <c r="C41" i="3"/>
  <c r="C42" i="3"/>
  <c r="C43" i="3"/>
  <c r="C44" i="3"/>
  <c r="C36" i="3"/>
  <c r="B70" i="14"/>
  <c r="T61" i="14"/>
  <c r="S61" i="14"/>
  <c r="T60" i="14"/>
  <c r="S60" i="14"/>
  <c r="T59" i="14"/>
  <c r="S59" i="14"/>
  <c r="T58" i="14"/>
  <c r="S58" i="14"/>
  <c r="T57" i="14"/>
  <c r="S57" i="14"/>
  <c r="T56" i="14"/>
  <c r="S56" i="14"/>
  <c r="T55" i="14"/>
  <c r="S55" i="14"/>
  <c r="T54" i="14"/>
  <c r="S54" i="14"/>
  <c r="T53" i="14"/>
  <c r="S53" i="14"/>
  <c r="T52" i="14"/>
  <c r="S52" i="14"/>
  <c r="T51" i="14"/>
  <c r="S51" i="14"/>
  <c r="O44" i="14"/>
  <c r="P44" i="14" s="1"/>
  <c r="Q44" i="14" s="1"/>
  <c r="I44" i="14"/>
  <c r="J44" i="14" s="1"/>
  <c r="C44" i="14"/>
  <c r="D44" i="14" s="1"/>
  <c r="E44" i="14" s="1"/>
  <c r="O43" i="14"/>
  <c r="P43" i="14" s="1"/>
  <c r="Q43" i="14" s="1"/>
  <c r="I43" i="14"/>
  <c r="J43" i="14" s="1"/>
  <c r="K43" i="14" s="1"/>
  <c r="C43" i="14"/>
  <c r="D43" i="14" s="1"/>
  <c r="E43" i="14" s="1"/>
  <c r="O42" i="14"/>
  <c r="P42" i="14" s="1"/>
  <c r="Q42" i="14" s="1"/>
  <c r="I42" i="14"/>
  <c r="J42" i="14" s="1"/>
  <c r="C42" i="14"/>
  <c r="D42" i="14" s="1"/>
  <c r="E42" i="14" s="1"/>
  <c r="O41" i="14"/>
  <c r="P41" i="14" s="1"/>
  <c r="Q41" i="14" s="1"/>
  <c r="I41" i="14"/>
  <c r="J41" i="14" s="1"/>
  <c r="K41" i="14" s="1"/>
  <c r="C41" i="14"/>
  <c r="D41" i="14" s="1"/>
  <c r="E41" i="14" s="1"/>
  <c r="O40" i="14"/>
  <c r="P40" i="14" s="1"/>
  <c r="Q40" i="14" s="1"/>
  <c r="I40" i="14"/>
  <c r="J40" i="14" s="1"/>
  <c r="C40" i="14"/>
  <c r="D40" i="14" s="1"/>
  <c r="E40" i="14" s="1"/>
  <c r="O39" i="14"/>
  <c r="P39" i="14" s="1"/>
  <c r="Q39" i="14" s="1"/>
  <c r="I39" i="14"/>
  <c r="J39" i="14" s="1"/>
  <c r="K39" i="14" s="1"/>
  <c r="C39" i="14"/>
  <c r="D39" i="14" s="1"/>
  <c r="E39" i="14" s="1"/>
  <c r="O38" i="14"/>
  <c r="P38" i="14" s="1"/>
  <c r="Q38" i="14" s="1"/>
  <c r="J38" i="14"/>
  <c r="K38" i="14" s="1"/>
  <c r="I38" i="14"/>
  <c r="C38" i="14"/>
  <c r="D38" i="14" s="1"/>
  <c r="E38" i="14" s="1"/>
  <c r="O37" i="14"/>
  <c r="P37" i="14" s="1"/>
  <c r="Q37" i="14" s="1"/>
  <c r="I37" i="14"/>
  <c r="J37" i="14" s="1"/>
  <c r="K37" i="14" s="1"/>
  <c r="C37" i="14"/>
  <c r="D37" i="14" s="1"/>
  <c r="E37" i="14" s="1"/>
  <c r="O36" i="14"/>
  <c r="P36" i="14" s="1"/>
  <c r="Q36" i="14" s="1"/>
  <c r="J36" i="14"/>
  <c r="K36" i="14" s="1"/>
  <c r="I36" i="14"/>
  <c r="C36" i="14"/>
  <c r="D36" i="14" s="1"/>
  <c r="E36" i="14" s="1"/>
  <c r="O35" i="14"/>
  <c r="P35" i="14" s="1"/>
  <c r="A10" i="14"/>
  <c r="B10" i="14" s="1"/>
  <c r="B3" i="14"/>
  <c r="G4" i="15" l="1"/>
  <c r="G7" i="15"/>
  <c r="G6" i="15"/>
  <c r="G5" i="15"/>
  <c r="G10" i="15"/>
  <c r="G9" i="15"/>
  <c r="G8" i="15"/>
  <c r="Q35" i="14"/>
  <c r="R35" i="14"/>
  <c r="K44" i="14"/>
  <c r="T44" i="14" s="1"/>
  <c r="V44" i="14" s="1"/>
  <c r="L44" i="14"/>
  <c r="K42" i="14"/>
  <c r="L42" i="14"/>
  <c r="K40" i="14"/>
  <c r="S40" i="14" s="1"/>
  <c r="L40" i="14"/>
  <c r="F41" i="14"/>
  <c r="L39" i="14"/>
  <c r="R38" i="14"/>
  <c r="R36" i="14"/>
  <c r="F40" i="14"/>
  <c r="R39" i="14"/>
  <c r="L36" i="14"/>
  <c r="F39" i="14"/>
  <c r="L41" i="14"/>
  <c r="R40" i="14"/>
  <c r="F38" i="14"/>
  <c r="R41" i="14"/>
  <c r="F36" i="14"/>
  <c r="F37" i="14"/>
  <c r="L43" i="14"/>
  <c r="R42" i="14"/>
  <c r="T35" i="14"/>
  <c r="S35" i="14"/>
  <c r="S37" i="14"/>
  <c r="T37" i="14"/>
  <c r="T40" i="14"/>
  <c r="S42" i="14"/>
  <c r="T42" i="14"/>
  <c r="S44" i="14"/>
  <c r="S36" i="14"/>
  <c r="T36" i="14"/>
  <c r="S38" i="14"/>
  <c r="T38" i="14"/>
  <c r="S41" i="14"/>
  <c r="T41" i="14"/>
  <c r="S43" i="14"/>
  <c r="T43" i="14"/>
  <c r="S39" i="14"/>
  <c r="T39" i="14"/>
  <c r="I4" i="15" l="1"/>
  <c r="V43" i="14"/>
  <c r="V38" i="14"/>
  <c r="V40" i="14"/>
  <c r="V39" i="14"/>
  <c r="V41" i="14"/>
  <c r="V36" i="14"/>
  <c r="V42" i="14"/>
  <c r="V37" i="14"/>
  <c r="D37" i="3"/>
  <c r="E37" i="3" s="1"/>
  <c r="D38" i="3"/>
  <c r="E38" i="3" s="1"/>
  <c r="D39" i="3"/>
  <c r="E39" i="3" s="1"/>
  <c r="D40" i="3"/>
  <c r="E40" i="3" s="1"/>
  <c r="D41" i="3"/>
  <c r="E41" i="3" s="1"/>
  <c r="D42" i="3"/>
  <c r="E42" i="3" s="1"/>
  <c r="D43" i="3"/>
  <c r="E43" i="3" s="1"/>
  <c r="D44" i="3"/>
  <c r="E44" i="3" s="1"/>
  <c r="D36" i="3"/>
  <c r="E36" i="3" s="1"/>
  <c r="B3" i="3"/>
  <c r="B69" i="11" l="1"/>
  <c r="O60" i="11"/>
  <c r="P60" i="11" s="1"/>
  <c r="Q60" i="11" s="1"/>
  <c r="I60" i="11"/>
  <c r="J60" i="11" s="1"/>
  <c r="K60" i="11" s="1"/>
  <c r="C60" i="11"/>
  <c r="D60" i="11" s="1"/>
  <c r="E60" i="11" s="1"/>
  <c r="O59" i="11"/>
  <c r="P59" i="11" s="1"/>
  <c r="Q59" i="11" s="1"/>
  <c r="I59" i="11"/>
  <c r="J59" i="11" s="1"/>
  <c r="K59" i="11" s="1"/>
  <c r="C59" i="11"/>
  <c r="D59" i="11" s="1"/>
  <c r="E59" i="11" s="1"/>
  <c r="O58" i="11"/>
  <c r="R58" i="11" s="1"/>
  <c r="I58" i="11"/>
  <c r="L58" i="11" s="1"/>
  <c r="C58" i="11"/>
  <c r="F58" i="11" s="1"/>
  <c r="O57" i="11"/>
  <c r="P57" i="11" s="1"/>
  <c r="Q57" i="11" s="1"/>
  <c r="I57" i="11"/>
  <c r="J57" i="11" s="1"/>
  <c r="K57" i="11" s="1"/>
  <c r="C57" i="11"/>
  <c r="D57" i="11" s="1"/>
  <c r="E57" i="11" s="1"/>
  <c r="O56" i="11"/>
  <c r="P56" i="11" s="1"/>
  <c r="Q56" i="11" s="1"/>
  <c r="I56" i="11"/>
  <c r="J56" i="11" s="1"/>
  <c r="K56" i="11" s="1"/>
  <c r="C56" i="11"/>
  <c r="D56" i="11" s="1"/>
  <c r="E56" i="11" s="1"/>
  <c r="R55" i="11"/>
  <c r="O55" i="11"/>
  <c r="P55" i="11" s="1"/>
  <c r="Q55" i="11" s="1"/>
  <c r="I55" i="11"/>
  <c r="L55" i="11" s="1"/>
  <c r="C55" i="11"/>
  <c r="D55" i="11" s="1"/>
  <c r="E55" i="11" s="1"/>
  <c r="O54" i="11"/>
  <c r="R54" i="11" s="1"/>
  <c r="I54" i="11"/>
  <c r="L54" i="11" s="1"/>
  <c r="C54" i="11"/>
  <c r="F54" i="11" s="1"/>
  <c r="O53" i="11"/>
  <c r="P53" i="11" s="1"/>
  <c r="Q53" i="11" s="1"/>
  <c r="I53" i="11"/>
  <c r="J53" i="11" s="1"/>
  <c r="K53" i="11" s="1"/>
  <c r="C53" i="11"/>
  <c r="D53" i="11" s="1"/>
  <c r="E53" i="11" s="1"/>
  <c r="O52" i="11"/>
  <c r="R52" i="11" s="1"/>
  <c r="I52" i="11"/>
  <c r="L52" i="11" s="1"/>
  <c r="C52" i="11"/>
  <c r="F52" i="11" s="1"/>
  <c r="O51" i="11"/>
  <c r="P51" i="11" s="1"/>
  <c r="Q51" i="11" s="1"/>
  <c r="L51" i="11"/>
  <c r="I51" i="11"/>
  <c r="J51" i="11" s="1"/>
  <c r="K51" i="11" s="1"/>
  <c r="C51" i="11"/>
  <c r="D51" i="11" s="1"/>
  <c r="E51" i="11" s="1"/>
  <c r="O44" i="11"/>
  <c r="P44" i="11" s="1"/>
  <c r="Q44" i="11" s="1"/>
  <c r="I44" i="11"/>
  <c r="J44" i="11" s="1"/>
  <c r="K44" i="11" s="1"/>
  <c r="C44" i="11"/>
  <c r="D44" i="11" s="1"/>
  <c r="E44" i="11" s="1"/>
  <c r="O43" i="11"/>
  <c r="P43" i="11" s="1"/>
  <c r="Q43" i="11" s="1"/>
  <c r="I43" i="11"/>
  <c r="J43" i="11" s="1"/>
  <c r="K43" i="11" s="1"/>
  <c r="C43" i="11"/>
  <c r="D43" i="11" s="1"/>
  <c r="E43" i="11" s="1"/>
  <c r="O42" i="11"/>
  <c r="P42" i="11" s="1"/>
  <c r="Q42" i="11" s="1"/>
  <c r="I42" i="11"/>
  <c r="J42" i="11" s="1"/>
  <c r="K42" i="11" s="1"/>
  <c r="C42" i="11"/>
  <c r="D42" i="11" s="1"/>
  <c r="E42" i="11" s="1"/>
  <c r="O41" i="11"/>
  <c r="P41" i="11" s="1"/>
  <c r="Q41" i="11" s="1"/>
  <c r="I41" i="11"/>
  <c r="J41" i="11" s="1"/>
  <c r="K41" i="11" s="1"/>
  <c r="C41" i="11"/>
  <c r="D41" i="11" s="1"/>
  <c r="E41" i="11" s="1"/>
  <c r="O40" i="11"/>
  <c r="P40" i="11" s="1"/>
  <c r="Q40" i="11" s="1"/>
  <c r="I40" i="11"/>
  <c r="J40" i="11" s="1"/>
  <c r="K40" i="11" s="1"/>
  <c r="C40" i="11"/>
  <c r="D40" i="11" s="1"/>
  <c r="E40" i="11" s="1"/>
  <c r="O39" i="11"/>
  <c r="P39" i="11" s="1"/>
  <c r="Q39" i="11" s="1"/>
  <c r="I39" i="11"/>
  <c r="J39" i="11" s="1"/>
  <c r="K39" i="11" s="1"/>
  <c r="C39" i="11"/>
  <c r="D39" i="11" s="1"/>
  <c r="E39" i="11" s="1"/>
  <c r="O38" i="11"/>
  <c r="P38" i="11" s="1"/>
  <c r="Q38" i="11" s="1"/>
  <c r="I38" i="11"/>
  <c r="J38" i="11" s="1"/>
  <c r="K38" i="11" s="1"/>
  <c r="C38" i="11"/>
  <c r="D38" i="11" s="1"/>
  <c r="E38" i="11" s="1"/>
  <c r="O37" i="11"/>
  <c r="P37" i="11" s="1"/>
  <c r="Q37" i="11" s="1"/>
  <c r="I37" i="11"/>
  <c r="J37" i="11" s="1"/>
  <c r="K37" i="11" s="1"/>
  <c r="C37" i="11"/>
  <c r="D37" i="11" s="1"/>
  <c r="E37" i="11" s="1"/>
  <c r="O36" i="11"/>
  <c r="P36" i="11" s="1"/>
  <c r="Q36" i="11" s="1"/>
  <c r="I36" i="11"/>
  <c r="J36" i="11" s="1"/>
  <c r="K36" i="11" s="1"/>
  <c r="C36" i="11"/>
  <c r="D36" i="11" s="1"/>
  <c r="E36" i="11" s="1"/>
  <c r="O35" i="11"/>
  <c r="P35" i="11" s="1"/>
  <c r="Q35" i="11" s="1"/>
  <c r="I35" i="11"/>
  <c r="J35" i="11" s="1"/>
  <c r="K35" i="11" s="1"/>
  <c r="C35" i="11"/>
  <c r="D35" i="11" s="1"/>
  <c r="E35" i="11" s="1"/>
  <c r="B28" i="11"/>
  <c r="B27" i="11"/>
  <c r="B26" i="11"/>
  <c r="B30" i="11" s="1"/>
  <c r="A10" i="11"/>
  <c r="B10" i="11" s="1"/>
  <c r="B3" i="11"/>
  <c r="R51" i="11" l="1"/>
  <c r="L59" i="11"/>
  <c r="F56" i="11"/>
  <c r="R59" i="11"/>
  <c r="F60" i="11"/>
  <c r="F59" i="11"/>
  <c r="F55" i="11"/>
  <c r="L60" i="11"/>
  <c r="B29" i="11"/>
  <c r="F51" i="11"/>
  <c r="R60" i="11"/>
  <c r="R57" i="11"/>
  <c r="R56" i="11"/>
  <c r="R53" i="11"/>
  <c r="P52" i="11"/>
  <c r="Q52" i="11" s="1"/>
  <c r="L57" i="11"/>
  <c r="L56" i="11"/>
  <c r="J55" i="11"/>
  <c r="K55" i="11" s="1"/>
  <c r="S55" i="11" s="1"/>
  <c r="L53" i="11"/>
  <c r="J52" i="11"/>
  <c r="K52" i="11" s="1"/>
  <c r="F57" i="11"/>
  <c r="F53" i="11"/>
  <c r="D52" i="11"/>
  <c r="E52" i="11" s="1"/>
  <c r="S44" i="11"/>
  <c r="T44" i="11"/>
  <c r="S41" i="11"/>
  <c r="T41" i="11"/>
  <c r="S37" i="11"/>
  <c r="T37" i="11"/>
  <c r="S40" i="11"/>
  <c r="T40" i="11"/>
  <c r="S52" i="11"/>
  <c r="T57" i="11"/>
  <c r="S57" i="11"/>
  <c r="T39" i="11"/>
  <c r="S39" i="11"/>
  <c r="T35" i="11"/>
  <c r="S35" i="11"/>
  <c r="T53" i="11"/>
  <c r="S53" i="11"/>
  <c r="T36" i="11"/>
  <c r="S36" i="11"/>
  <c r="T51" i="11"/>
  <c r="S51" i="11"/>
  <c r="T38" i="11"/>
  <c r="S38" i="11"/>
  <c r="T42" i="11"/>
  <c r="S42" i="11"/>
  <c r="T43" i="11"/>
  <c r="S43" i="11"/>
  <c r="T56" i="11"/>
  <c r="S56" i="11"/>
  <c r="S59" i="11"/>
  <c r="T59" i="11"/>
  <c r="T60" i="11"/>
  <c r="S60" i="11"/>
  <c r="D54" i="11"/>
  <c r="E54" i="11" s="1"/>
  <c r="J54" i="11"/>
  <c r="K54" i="11" s="1"/>
  <c r="P54" i="11"/>
  <c r="Q54" i="11" s="1"/>
  <c r="D58" i="11"/>
  <c r="E58" i="11" s="1"/>
  <c r="J58" i="11"/>
  <c r="K58" i="11" s="1"/>
  <c r="P58" i="11"/>
  <c r="Q58" i="11" s="1"/>
  <c r="B69" i="10"/>
  <c r="O60" i="10"/>
  <c r="P60" i="10" s="1"/>
  <c r="Q60" i="10" s="1"/>
  <c r="I60" i="10"/>
  <c r="J60" i="10" s="1"/>
  <c r="K60" i="10" s="1"/>
  <c r="C60" i="10"/>
  <c r="D60" i="10" s="1"/>
  <c r="E60" i="10" s="1"/>
  <c r="O59" i="10"/>
  <c r="P59" i="10" s="1"/>
  <c r="Q59" i="10" s="1"/>
  <c r="I59" i="10"/>
  <c r="J59" i="10" s="1"/>
  <c r="K59" i="10" s="1"/>
  <c r="C59" i="10"/>
  <c r="D59" i="10" s="1"/>
  <c r="E59" i="10" s="1"/>
  <c r="O58" i="10"/>
  <c r="R58" i="10" s="1"/>
  <c r="I58" i="10"/>
  <c r="L58" i="10" s="1"/>
  <c r="C58" i="10"/>
  <c r="F58" i="10" s="1"/>
  <c r="O57" i="10"/>
  <c r="P57" i="10" s="1"/>
  <c r="Q57" i="10" s="1"/>
  <c r="I57" i="10"/>
  <c r="J57" i="10" s="1"/>
  <c r="K57" i="10" s="1"/>
  <c r="C57" i="10"/>
  <c r="D57" i="10" s="1"/>
  <c r="E57" i="10" s="1"/>
  <c r="O56" i="10"/>
  <c r="P56" i="10" s="1"/>
  <c r="Q56" i="10" s="1"/>
  <c r="I56" i="10"/>
  <c r="J56" i="10" s="1"/>
  <c r="K56" i="10" s="1"/>
  <c r="C56" i="10"/>
  <c r="D56" i="10" s="1"/>
  <c r="E56" i="10" s="1"/>
  <c r="R55" i="10"/>
  <c r="O55" i="10"/>
  <c r="P55" i="10" s="1"/>
  <c r="Q55" i="10" s="1"/>
  <c r="I55" i="10"/>
  <c r="L55" i="10" s="1"/>
  <c r="C55" i="10"/>
  <c r="F55" i="10" s="1"/>
  <c r="O54" i="10"/>
  <c r="R54" i="10" s="1"/>
  <c r="I54" i="10"/>
  <c r="L54" i="10" s="1"/>
  <c r="C54" i="10"/>
  <c r="F54" i="10" s="1"/>
  <c r="O53" i="10"/>
  <c r="P53" i="10" s="1"/>
  <c r="Q53" i="10" s="1"/>
  <c r="L53" i="10"/>
  <c r="I53" i="10"/>
  <c r="J53" i="10" s="1"/>
  <c r="K53" i="10" s="1"/>
  <c r="C53" i="10"/>
  <c r="D53" i="10" s="1"/>
  <c r="E53" i="10" s="1"/>
  <c r="O52" i="10"/>
  <c r="P52" i="10" s="1"/>
  <c r="Q52" i="10" s="1"/>
  <c r="I52" i="10"/>
  <c r="L52" i="10" s="1"/>
  <c r="C52" i="10"/>
  <c r="F52" i="10" s="1"/>
  <c r="O51" i="10"/>
  <c r="P51" i="10" s="1"/>
  <c r="Q51" i="10" s="1"/>
  <c r="I51" i="10"/>
  <c r="J51" i="10" s="1"/>
  <c r="K51" i="10" s="1"/>
  <c r="C51" i="10"/>
  <c r="D51" i="10" s="1"/>
  <c r="E51" i="10" s="1"/>
  <c r="O44" i="10"/>
  <c r="P44" i="10" s="1"/>
  <c r="Q44" i="10" s="1"/>
  <c r="I44" i="10"/>
  <c r="J44" i="10" s="1"/>
  <c r="K44" i="10" s="1"/>
  <c r="C44" i="10"/>
  <c r="D44" i="10" s="1"/>
  <c r="E44" i="10" s="1"/>
  <c r="O43" i="10"/>
  <c r="P43" i="10" s="1"/>
  <c r="Q43" i="10" s="1"/>
  <c r="I43" i="10"/>
  <c r="J43" i="10" s="1"/>
  <c r="K43" i="10" s="1"/>
  <c r="C43" i="10"/>
  <c r="D43" i="10" s="1"/>
  <c r="E43" i="10" s="1"/>
  <c r="O42" i="10"/>
  <c r="P42" i="10" s="1"/>
  <c r="Q42" i="10" s="1"/>
  <c r="I42" i="10"/>
  <c r="J42" i="10" s="1"/>
  <c r="K42" i="10" s="1"/>
  <c r="C42" i="10"/>
  <c r="D42" i="10" s="1"/>
  <c r="E42" i="10" s="1"/>
  <c r="O41" i="10"/>
  <c r="P41" i="10" s="1"/>
  <c r="Q41" i="10" s="1"/>
  <c r="I41" i="10"/>
  <c r="J41" i="10" s="1"/>
  <c r="K41" i="10" s="1"/>
  <c r="C41" i="10"/>
  <c r="D41" i="10" s="1"/>
  <c r="E41" i="10" s="1"/>
  <c r="O40" i="10"/>
  <c r="P40" i="10" s="1"/>
  <c r="Q40" i="10" s="1"/>
  <c r="I40" i="10"/>
  <c r="J40" i="10" s="1"/>
  <c r="K40" i="10" s="1"/>
  <c r="C40" i="10"/>
  <c r="D40" i="10" s="1"/>
  <c r="E40" i="10" s="1"/>
  <c r="O39" i="10"/>
  <c r="P39" i="10" s="1"/>
  <c r="Q39" i="10" s="1"/>
  <c r="I39" i="10"/>
  <c r="J39" i="10" s="1"/>
  <c r="K39" i="10" s="1"/>
  <c r="C39" i="10"/>
  <c r="D39" i="10" s="1"/>
  <c r="E39" i="10" s="1"/>
  <c r="O38" i="10"/>
  <c r="P38" i="10" s="1"/>
  <c r="Q38" i="10" s="1"/>
  <c r="I38" i="10"/>
  <c r="J38" i="10" s="1"/>
  <c r="K38" i="10" s="1"/>
  <c r="C38" i="10"/>
  <c r="D38" i="10" s="1"/>
  <c r="E38" i="10" s="1"/>
  <c r="O37" i="10"/>
  <c r="P37" i="10" s="1"/>
  <c r="Q37" i="10" s="1"/>
  <c r="I37" i="10"/>
  <c r="J37" i="10" s="1"/>
  <c r="K37" i="10" s="1"/>
  <c r="C37" i="10"/>
  <c r="D37" i="10" s="1"/>
  <c r="E37" i="10" s="1"/>
  <c r="O36" i="10"/>
  <c r="P36" i="10" s="1"/>
  <c r="Q36" i="10" s="1"/>
  <c r="I36" i="10"/>
  <c r="J36" i="10" s="1"/>
  <c r="K36" i="10" s="1"/>
  <c r="C36" i="10"/>
  <c r="D36" i="10" s="1"/>
  <c r="E36" i="10" s="1"/>
  <c r="O35" i="10"/>
  <c r="P35" i="10" s="1"/>
  <c r="Q35" i="10" s="1"/>
  <c r="J35" i="10"/>
  <c r="K35" i="10" s="1"/>
  <c r="I35" i="10"/>
  <c r="C35" i="10"/>
  <c r="D35" i="10" s="1"/>
  <c r="E35" i="10" s="1"/>
  <c r="B28" i="10"/>
  <c r="B27" i="10"/>
  <c r="B26" i="10"/>
  <c r="A10" i="10"/>
  <c r="B10" i="10" s="1"/>
  <c r="B3" i="10"/>
  <c r="O60" i="4"/>
  <c r="P60" i="4" s="1"/>
  <c r="Q60" i="4" s="1"/>
  <c r="O59" i="4"/>
  <c r="P59" i="4" s="1"/>
  <c r="Q59" i="4" s="1"/>
  <c r="O58" i="4"/>
  <c r="P58" i="4" s="1"/>
  <c r="Q58" i="4" s="1"/>
  <c r="O57" i="4"/>
  <c r="P57" i="4" s="1"/>
  <c r="Q57" i="4" s="1"/>
  <c r="O56" i="4"/>
  <c r="P56" i="4" s="1"/>
  <c r="Q56" i="4" s="1"/>
  <c r="O55" i="4"/>
  <c r="P55" i="4" s="1"/>
  <c r="Q55" i="4" s="1"/>
  <c r="O54" i="4"/>
  <c r="P54" i="4" s="1"/>
  <c r="Q54" i="4" s="1"/>
  <c r="O53" i="4"/>
  <c r="P53" i="4" s="1"/>
  <c r="Q53" i="4" s="1"/>
  <c r="O52" i="4"/>
  <c r="P52" i="4" s="1"/>
  <c r="Q52" i="4" s="1"/>
  <c r="O51" i="4"/>
  <c r="P51" i="4" s="1"/>
  <c r="Q51" i="4" s="1"/>
  <c r="I60" i="4"/>
  <c r="J60" i="4" s="1"/>
  <c r="K60" i="4" s="1"/>
  <c r="I59" i="4"/>
  <c r="J59" i="4" s="1"/>
  <c r="K59" i="4" s="1"/>
  <c r="I58" i="4"/>
  <c r="J58" i="4" s="1"/>
  <c r="K58" i="4" s="1"/>
  <c r="I57" i="4"/>
  <c r="J57" i="4" s="1"/>
  <c r="K57" i="4" s="1"/>
  <c r="I56" i="4"/>
  <c r="J56" i="4" s="1"/>
  <c r="K56" i="4" s="1"/>
  <c r="I55" i="4"/>
  <c r="J55" i="4" s="1"/>
  <c r="K55" i="4" s="1"/>
  <c r="I54" i="4"/>
  <c r="J54" i="4" s="1"/>
  <c r="K54" i="4" s="1"/>
  <c r="I53" i="4"/>
  <c r="J53" i="4" s="1"/>
  <c r="K53" i="4" s="1"/>
  <c r="I52" i="4"/>
  <c r="J52" i="4" s="1"/>
  <c r="K52" i="4" s="1"/>
  <c r="I51" i="4"/>
  <c r="J51" i="4" s="1"/>
  <c r="K51" i="4" s="1"/>
  <c r="C60" i="4"/>
  <c r="D60" i="4" s="1"/>
  <c r="E60" i="4" s="1"/>
  <c r="C59" i="4"/>
  <c r="D59" i="4" s="1"/>
  <c r="E59" i="4" s="1"/>
  <c r="C58" i="4"/>
  <c r="D58" i="4" s="1"/>
  <c r="E58" i="4" s="1"/>
  <c r="C57" i="4"/>
  <c r="D57" i="4" s="1"/>
  <c r="E57" i="4" s="1"/>
  <c r="C56" i="4"/>
  <c r="D56" i="4" s="1"/>
  <c r="E56" i="4" s="1"/>
  <c r="C55" i="4"/>
  <c r="D55" i="4" s="1"/>
  <c r="E55" i="4" s="1"/>
  <c r="C54" i="4"/>
  <c r="D54" i="4" s="1"/>
  <c r="E54" i="4" s="1"/>
  <c r="C53" i="4"/>
  <c r="D53" i="4" s="1"/>
  <c r="E53" i="4" s="1"/>
  <c r="C52" i="4"/>
  <c r="D52" i="4" s="1"/>
  <c r="E52" i="4" s="1"/>
  <c r="C51" i="4"/>
  <c r="D51" i="4" s="1"/>
  <c r="E51" i="4" s="1"/>
  <c r="O44" i="4"/>
  <c r="P44" i="4" s="1"/>
  <c r="Q44" i="4" s="1"/>
  <c r="O43" i="4"/>
  <c r="P43" i="4" s="1"/>
  <c r="Q43" i="4" s="1"/>
  <c r="O42" i="4"/>
  <c r="P42" i="4" s="1"/>
  <c r="Q42" i="4" s="1"/>
  <c r="O41" i="4"/>
  <c r="P41" i="4" s="1"/>
  <c r="Q41" i="4" s="1"/>
  <c r="O40" i="4"/>
  <c r="P40" i="4" s="1"/>
  <c r="Q40" i="4" s="1"/>
  <c r="O39" i="4"/>
  <c r="P39" i="4" s="1"/>
  <c r="Q39" i="4" s="1"/>
  <c r="O38" i="4"/>
  <c r="P38" i="4" s="1"/>
  <c r="Q38" i="4" s="1"/>
  <c r="O37" i="4"/>
  <c r="P37" i="4" s="1"/>
  <c r="Q37" i="4" s="1"/>
  <c r="O36" i="4"/>
  <c r="P36" i="4" s="1"/>
  <c r="Q36" i="4" s="1"/>
  <c r="O35" i="4"/>
  <c r="P35" i="4" s="1"/>
  <c r="Q35" i="4" s="1"/>
  <c r="I44" i="4"/>
  <c r="J44" i="4" s="1"/>
  <c r="K44" i="4" s="1"/>
  <c r="I43" i="4"/>
  <c r="J43" i="4" s="1"/>
  <c r="K43" i="4" s="1"/>
  <c r="I42" i="4"/>
  <c r="J42" i="4" s="1"/>
  <c r="K42" i="4" s="1"/>
  <c r="I41" i="4"/>
  <c r="J41" i="4" s="1"/>
  <c r="K41" i="4" s="1"/>
  <c r="I40" i="4"/>
  <c r="J40" i="4" s="1"/>
  <c r="K40" i="4" s="1"/>
  <c r="I39" i="4"/>
  <c r="J39" i="4" s="1"/>
  <c r="K39" i="4" s="1"/>
  <c r="I38" i="4"/>
  <c r="J38" i="4" s="1"/>
  <c r="K38" i="4" s="1"/>
  <c r="I37" i="4"/>
  <c r="J37" i="4" s="1"/>
  <c r="K37" i="4" s="1"/>
  <c r="I36" i="4"/>
  <c r="J36" i="4" s="1"/>
  <c r="K36" i="4" s="1"/>
  <c r="I35" i="4"/>
  <c r="J35" i="4" s="1"/>
  <c r="K35" i="4" s="1"/>
  <c r="D42" i="4"/>
  <c r="E42" i="4" s="1"/>
  <c r="C36" i="4"/>
  <c r="D36" i="4" s="1"/>
  <c r="E36" i="4" s="1"/>
  <c r="C37" i="4"/>
  <c r="D37" i="4" s="1"/>
  <c r="E37" i="4" s="1"/>
  <c r="C38" i="4"/>
  <c r="D38" i="4" s="1"/>
  <c r="E38" i="4" s="1"/>
  <c r="C39" i="4"/>
  <c r="D39" i="4" s="1"/>
  <c r="E39" i="4" s="1"/>
  <c r="C40" i="4"/>
  <c r="D40" i="4" s="1"/>
  <c r="E40" i="4" s="1"/>
  <c r="C41" i="4"/>
  <c r="D41" i="4" s="1"/>
  <c r="E41" i="4" s="1"/>
  <c r="C42" i="4"/>
  <c r="C43" i="4"/>
  <c r="D43" i="4" s="1"/>
  <c r="E43" i="4" s="1"/>
  <c r="C44" i="4"/>
  <c r="D44" i="4" s="1"/>
  <c r="E44" i="4" s="1"/>
  <c r="C35" i="4"/>
  <c r="D35" i="4" s="1"/>
  <c r="E35" i="4" s="1"/>
  <c r="A10" i="4"/>
  <c r="B10" i="4" s="1"/>
  <c r="B3" i="4"/>
  <c r="R52" i="10" l="1"/>
  <c r="L59" i="10"/>
  <c r="T55" i="11"/>
  <c r="B30" i="10"/>
  <c r="L51" i="10"/>
  <c r="R59" i="10"/>
  <c r="B29" i="10"/>
  <c r="F59" i="10"/>
  <c r="L60" i="10"/>
  <c r="T51" i="10"/>
  <c r="V55" i="11"/>
  <c r="T52" i="11"/>
  <c r="V59" i="11"/>
  <c r="V60" i="11"/>
  <c r="V53" i="11"/>
  <c r="S58" i="11"/>
  <c r="T58" i="11"/>
  <c r="V56" i="11"/>
  <c r="V57" i="11"/>
  <c r="S54" i="11"/>
  <c r="T54" i="11"/>
  <c r="R60" i="10"/>
  <c r="F60" i="10"/>
  <c r="T44" i="10"/>
  <c r="S59" i="10"/>
  <c r="R57" i="10"/>
  <c r="T57" i="10"/>
  <c r="L57" i="10"/>
  <c r="F57" i="10"/>
  <c r="R56" i="10"/>
  <c r="L56" i="10"/>
  <c r="F56" i="10"/>
  <c r="T40" i="10"/>
  <c r="J55" i="10"/>
  <c r="K55" i="10" s="1"/>
  <c r="D55" i="10"/>
  <c r="E55" i="10" s="1"/>
  <c r="P54" i="10"/>
  <c r="Q54" i="10" s="1"/>
  <c r="J54" i="10"/>
  <c r="K54" i="10" s="1"/>
  <c r="D54" i="10"/>
  <c r="E54" i="10" s="1"/>
  <c r="T53" i="10"/>
  <c r="S37" i="10"/>
  <c r="J52" i="10"/>
  <c r="K52" i="10" s="1"/>
  <c r="D52" i="10"/>
  <c r="E52" i="10" s="1"/>
  <c r="S52" i="10" s="1"/>
  <c r="T35" i="10"/>
  <c r="S35" i="10"/>
  <c r="T60" i="10"/>
  <c r="S60" i="10"/>
  <c r="T36" i="10"/>
  <c r="S36" i="10"/>
  <c r="T38" i="10"/>
  <c r="S38" i="10"/>
  <c r="S51" i="10"/>
  <c r="S53" i="10"/>
  <c r="V53" i="10" s="1"/>
  <c r="T56" i="10"/>
  <c r="S56" i="10"/>
  <c r="T59" i="10"/>
  <c r="V59" i="10" s="1"/>
  <c r="T37" i="10"/>
  <c r="T39" i="10"/>
  <c r="S41" i="10"/>
  <c r="T41" i="10"/>
  <c r="T43" i="10"/>
  <c r="D58" i="10"/>
  <c r="E58" i="10" s="1"/>
  <c r="P58" i="10"/>
  <c r="Q58" i="10" s="1"/>
  <c r="S40" i="10"/>
  <c r="T42" i="10"/>
  <c r="S42" i="10"/>
  <c r="S44" i="10"/>
  <c r="S39" i="10"/>
  <c r="S43" i="10"/>
  <c r="F51" i="10"/>
  <c r="R51" i="10"/>
  <c r="F53" i="10"/>
  <c r="R53" i="10"/>
  <c r="S57" i="10"/>
  <c r="J58" i="10"/>
  <c r="K58" i="10" s="1"/>
  <c r="D49" i="9"/>
  <c r="C49" i="9"/>
  <c r="B49" i="9"/>
  <c r="D44" i="9"/>
  <c r="C44" i="9"/>
  <c r="B44" i="9"/>
  <c r="B3" i="9"/>
  <c r="S54" i="10" l="1"/>
  <c r="T55" i="10"/>
  <c r="T52" i="10"/>
  <c r="T54" i="10"/>
  <c r="V60" i="10"/>
  <c r="V58" i="11"/>
  <c r="V54" i="11"/>
  <c r="V57" i="10"/>
  <c r="V56" i="10"/>
  <c r="S55" i="10"/>
  <c r="T58" i="10"/>
  <c r="S58" i="10"/>
  <c r="A10" i="9"/>
  <c r="B10" i="9" s="1"/>
  <c r="V54" i="10" l="1"/>
  <c r="V55" i="10"/>
  <c r="V58" i="10"/>
  <c r="R51" i="4"/>
  <c r="L51" i="4"/>
  <c r="F52" i="4"/>
  <c r="F51" i="4"/>
  <c r="B27" i="4" l="1"/>
  <c r="B28" i="4"/>
  <c r="B26" i="4"/>
  <c r="B30" i="4" s="1"/>
  <c r="R54" i="4" l="1"/>
  <c r="R55" i="4"/>
  <c r="R56" i="4"/>
  <c r="R57" i="4"/>
  <c r="R58" i="4"/>
  <c r="R59" i="4"/>
  <c r="R60" i="4"/>
  <c r="R53" i="4"/>
  <c r="L60" i="4" l="1"/>
  <c r="F60" i="4"/>
  <c r="L59" i="4"/>
  <c r="F59" i="4"/>
  <c r="L58" i="4"/>
  <c r="F58" i="4"/>
  <c r="L57" i="4"/>
  <c r="F57" i="4"/>
  <c r="L56" i="4"/>
  <c r="F56" i="4"/>
  <c r="L55" i="4"/>
  <c r="F55" i="4"/>
  <c r="L54" i="4"/>
  <c r="F54" i="4"/>
  <c r="L53" i="4"/>
  <c r="F53" i="4"/>
  <c r="B69" i="4"/>
  <c r="L52" i="4"/>
  <c r="R52" i="4" l="1"/>
  <c r="T44" i="4"/>
  <c r="S44" i="4"/>
  <c r="T43" i="4"/>
  <c r="S43" i="4"/>
  <c r="T42" i="4"/>
  <c r="S42" i="4"/>
  <c r="T41" i="4"/>
  <c r="S41" i="4"/>
  <c r="T40" i="4"/>
  <c r="S40" i="4"/>
  <c r="T39" i="4"/>
  <c r="S39" i="4"/>
  <c r="S38" i="4"/>
  <c r="T38" i="4"/>
  <c r="T37" i="4"/>
  <c r="S37" i="4"/>
  <c r="T36" i="4"/>
  <c r="S36" i="4"/>
  <c r="B29" i="4"/>
  <c r="T54" i="4"/>
  <c r="S54" i="4"/>
  <c r="T55" i="4"/>
  <c r="S55" i="4"/>
  <c r="S60" i="4"/>
  <c r="T60" i="4"/>
  <c r="T35" i="4"/>
  <c r="S35" i="4"/>
  <c r="S56" i="4"/>
  <c r="T56" i="4"/>
  <c r="S53" i="4"/>
  <c r="T58" i="4"/>
  <c r="S58" i="4"/>
  <c r="T59" i="4"/>
  <c r="S59" i="4"/>
  <c r="T51" i="4"/>
  <c r="S51" i="4"/>
  <c r="S52" i="4"/>
  <c r="T52" i="4"/>
  <c r="S57" i="4"/>
  <c r="T53" i="4"/>
  <c r="T57" i="4"/>
  <c r="V56" i="4" l="1"/>
  <c r="V55" i="4"/>
  <c r="V57" i="4"/>
  <c r="V59" i="4"/>
  <c r="V53" i="4"/>
  <c r="V54" i="4"/>
  <c r="V60" i="4"/>
  <c r="V58" i="4"/>
  <c r="B70" i="3"/>
  <c r="S61" i="3"/>
  <c r="S57" i="3"/>
  <c r="S53" i="3"/>
  <c r="S52" i="3"/>
  <c r="O35" i="3"/>
  <c r="P35" i="3" s="1"/>
  <c r="Q35" i="3" s="1"/>
  <c r="A10" i="3"/>
  <c r="B10" i="3" s="1"/>
  <c r="S59" i="3" l="1"/>
  <c r="S56" i="3"/>
  <c r="S58" i="3"/>
  <c r="S60" i="3"/>
  <c r="S54" i="3"/>
  <c r="S55" i="3"/>
  <c r="T39" i="3"/>
  <c r="S39" i="3"/>
  <c r="S42" i="3"/>
  <c r="T42" i="3"/>
  <c r="T43" i="3"/>
  <c r="S43" i="3"/>
  <c r="T41" i="3"/>
  <c r="S41" i="3"/>
  <c r="T38" i="3"/>
  <c r="S38" i="3"/>
  <c r="S37" i="3"/>
  <c r="T37" i="3"/>
  <c r="T40" i="3"/>
  <c r="S40" i="3"/>
  <c r="S44" i="3"/>
  <c r="T44" i="3"/>
  <c r="S36" i="3"/>
  <c r="T36" i="3"/>
  <c r="T58" i="3"/>
  <c r="T56" i="3"/>
  <c r="T54" i="3"/>
  <c r="T55" i="3"/>
  <c r="T60" i="3"/>
  <c r="T35" i="3"/>
  <c r="S35" i="3"/>
  <c r="T59" i="3"/>
  <c r="T51" i="3"/>
  <c r="S51" i="3"/>
  <c r="T52" i="3"/>
  <c r="T61" i="3"/>
  <c r="T53" i="3"/>
  <c r="T57" i="3"/>
  <c r="V44" i="3" l="1"/>
  <c r="V42" i="3"/>
  <c r="V36" i="3"/>
  <c r="V37" i="3"/>
  <c r="V39" i="3"/>
  <c r="V40" i="3"/>
  <c r="V41" i="3"/>
  <c r="V43" i="3"/>
  <c r="V38" i="3"/>
</calcChain>
</file>

<file path=xl/sharedStrings.xml><?xml version="1.0" encoding="utf-8"?>
<sst xmlns="http://schemas.openxmlformats.org/spreadsheetml/2006/main" count="352" uniqueCount="67">
  <si>
    <t>SD</t>
  </si>
  <si>
    <t>AVE.</t>
  </si>
  <si>
    <t>%</t>
  </si>
  <si>
    <t>MASS</t>
  </si>
  <si>
    <t>CON</t>
  </si>
  <si>
    <t>PA</t>
  </si>
  <si>
    <t>TIME</t>
  </si>
  <si>
    <t>DT6</t>
  </si>
  <si>
    <t>DT5</t>
  </si>
  <si>
    <t>DT4</t>
  </si>
  <si>
    <t>ITZ-C8</t>
  </si>
  <si>
    <t>DT3</t>
  </si>
  <si>
    <t>DT2</t>
  </si>
  <si>
    <t>DT1</t>
  </si>
  <si>
    <t>ITZ</t>
  </si>
  <si>
    <t>LOD</t>
  </si>
  <si>
    <t>Area</t>
  </si>
  <si>
    <t>Conc.</t>
  </si>
  <si>
    <t>Cal</t>
  </si>
  <si>
    <t>180min</t>
  </si>
  <si>
    <t>T-TEST</t>
  </si>
  <si>
    <t>conc.</t>
  </si>
  <si>
    <t>sample</t>
  </si>
  <si>
    <t>medium</t>
  </si>
  <si>
    <t>speed</t>
  </si>
  <si>
    <t>temp</t>
  </si>
  <si>
    <t>Column1</t>
  </si>
  <si>
    <t>Column2</t>
  </si>
  <si>
    <t>37 degrees</t>
  </si>
  <si>
    <t>method</t>
  </si>
  <si>
    <t>in 0.1% SDS</t>
  </si>
  <si>
    <t>D3 solubility</t>
  </si>
  <si>
    <t>RSD</t>
  </si>
  <si>
    <t>CU</t>
  </si>
  <si>
    <t>1h</t>
  </si>
  <si>
    <t>3h</t>
  </si>
  <si>
    <t>24h</t>
  </si>
  <si>
    <t>10% EtOH</t>
  </si>
  <si>
    <t>20% EtOH</t>
  </si>
  <si>
    <t>50% EtOH</t>
  </si>
  <si>
    <t>70% EtOH</t>
  </si>
  <si>
    <t>2 mL 10D-5T-1C in 100 mL medium</t>
  </si>
  <si>
    <t>900 mL 50% EtOH</t>
  </si>
  <si>
    <t>100 rpm</t>
  </si>
  <si>
    <t>Ultracentrifuge</t>
  </si>
  <si>
    <t>2.5mL 40D3-1TPGS-0.2CLT &amp; 2 mL 50D3-1TPGS-0.2CLT</t>
  </si>
  <si>
    <t>40D-1T-0.2C</t>
  </si>
  <si>
    <t>50D-1T-0.2C</t>
  </si>
  <si>
    <t>10mL 10D3-5TPGS-1CLT &amp; 5 mL 20D3-4TPGS-0.8CLT</t>
  </si>
  <si>
    <t>10D-5T-1C</t>
  </si>
  <si>
    <t>20D-4T-0.8C</t>
  </si>
  <si>
    <t>0.1% SDS (old &amp;new)</t>
  </si>
  <si>
    <t>1% SDS (old &amp; new)</t>
  </si>
  <si>
    <t>10% FBS</t>
  </si>
  <si>
    <t>3.3mL 30D3-2TPGS-0.4CLT &amp; 2.5 mL 40D3-2TPGS-0.4CLT</t>
  </si>
  <si>
    <t>30D-2T-0.4C</t>
  </si>
  <si>
    <t>40D-2T-0.4C</t>
  </si>
  <si>
    <t>5 mg Raw D3</t>
  </si>
  <si>
    <t>Raw D3 (Dissolution)</t>
  </si>
  <si>
    <t>900 mL 10% FBS in PBS</t>
  </si>
  <si>
    <t>5 mg D3</t>
  </si>
  <si>
    <t>F5</t>
  </si>
  <si>
    <t>F</t>
  </si>
  <si>
    <t>F'</t>
  </si>
  <si>
    <t>k</t>
  </si>
  <si>
    <t>n</t>
  </si>
  <si>
    <t>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</si>
</sst>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2" fontId="1" fillId="0" borderId="0" xfId="1" applyNumberFormat="1" applyBorder="1" applyAlignment="1">
      <alignment horizontal="center"/>
    </xf>
    <xf numFmtId="0" fontId="1" fillId="0" borderId="0" xfId="1" applyAlignment="1">
      <alignment horizontal="center"/>
    </xf>
    <xf numFmtId="2" fontId="1" fillId="0" borderId="1" xfId="1" applyNumberFormat="1" applyBorder="1" applyAlignment="1">
      <alignment horizontal="center"/>
    </xf>
    <xf numFmtId="2" fontId="1" fillId="0" borderId="2" xfId="1" applyNumberFormat="1" applyBorder="1" applyAlignment="1">
      <alignment horizontal="center"/>
    </xf>
    <xf numFmtId="164" fontId="1" fillId="0" borderId="0" xfId="1" applyNumberFormat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2" xfId="1" applyBorder="1" applyAlignment="1">
      <alignment horizontal="center"/>
    </xf>
    <xf numFmtId="165" fontId="1" fillId="0" borderId="0" xfId="1" applyNumberFormat="1" applyFill="1" applyBorder="1" applyAlignment="1">
      <alignment horizontal="center"/>
    </xf>
    <xf numFmtId="0" fontId="1" fillId="0" borderId="2" xfId="1" applyFill="1" applyBorder="1" applyAlignment="1">
      <alignment horizontal="center"/>
    </xf>
    <xf numFmtId="165" fontId="1" fillId="0" borderId="0" xfId="1" applyNumberFormat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3" xfId="1" applyFill="1" applyBorder="1" applyAlignment="1">
      <alignment horizontal="center"/>
    </xf>
    <xf numFmtId="0" fontId="1" fillId="0" borderId="4" xfId="1" applyFill="1" applyBorder="1" applyAlignment="1">
      <alignment horizontal="center"/>
    </xf>
    <xf numFmtId="2" fontId="1" fillId="0" borderId="0" xfId="1" applyNumberFormat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1" applyFill="1" applyBorder="1" applyAlignment="1">
      <alignment horizontal="center"/>
    </xf>
    <xf numFmtId="164" fontId="1" fillId="0" borderId="0" xfId="1" applyNumberFormat="1" applyFill="1" applyBorder="1" applyAlignment="1">
      <alignment horizontal="center"/>
    </xf>
    <xf numFmtId="2" fontId="1" fillId="0" borderId="1" xfId="1" applyNumberFormat="1" applyFill="1" applyBorder="1" applyAlignment="1">
      <alignment horizontal="center"/>
    </xf>
    <xf numFmtId="2" fontId="1" fillId="0" borderId="2" xfId="1" applyNumberFormat="1" applyFill="1" applyBorder="1" applyAlignment="1">
      <alignment horizontal="center"/>
    </xf>
    <xf numFmtId="0" fontId="1" fillId="0" borderId="2" xfId="1" applyBorder="1" applyAlignment="1">
      <alignment horizontal="left"/>
    </xf>
    <xf numFmtId="165" fontId="1" fillId="0" borderId="0" xfId="1" applyNumberFormat="1" applyBorder="1" applyAlignment="1">
      <alignment horizontal="left"/>
    </xf>
    <xf numFmtId="0" fontId="1" fillId="0" borderId="0" xfId="1" applyBorder="1" applyAlignment="1">
      <alignment horizontal="left"/>
    </xf>
    <xf numFmtId="0" fontId="5" fillId="0" borderId="0" xfId="0" applyFont="1"/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2">
    <cellStyle name="Normal" xfId="0" builtinId="0"/>
    <cellStyle name="Normal 2" xfId="1" xr:uid="{71595E9D-A32B-8442-819D-4DFA832B17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'Pre-test'!$A$3:$A$7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'Pre-test'!$B$3:$B$7</c:f>
              <c:numCache>
                <c:formatCode>General</c:formatCode>
                <c:ptCount val="5"/>
                <c:pt idx="0">
                  <c:v>67.666666666666671</c:v>
                </c:pt>
                <c:pt idx="1">
                  <c:v>138.9</c:v>
                </c:pt>
                <c:pt idx="2">
                  <c:v>1387.5</c:v>
                </c:pt>
                <c:pt idx="3">
                  <c:v>7156.2</c:v>
                </c:pt>
                <c:pt idx="4">
                  <c:v>14123.4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F2-0845-AB2E-8F8FA25CC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'07 May 2020'!$A$3:$A$7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'07 May 2020'!$B$3:$B$7</c:f>
              <c:numCache>
                <c:formatCode>General</c:formatCode>
                <c:ptCount val="5"/>
                <c:pt idx="0">
                  <c:v>67.666666666666671</c:v>
                </c:pt>
                <c:pt idx="1">
                  <c:v>138.9</c:v>
                </c:pt>
                <c:pt idx="2">
                  <c:v>1387.5</c:v>
                </c:pt>
                <c:pt idx="3">
                  <c:v>7156.2</c:v>
                </c:pt>
                <c:pt idx="4">
                  <c:v>14123.4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25-E342-B4A8-9CBEBCB2B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'12 May 2020'!$A$3:$A$7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'12 May 2020'!$B$3:$B$7</c:f>
              <c:numCache>
                <c:formatCode>General</c:formatCode>
                <c:ptCount val="5"/>
                <c:pt idx="0">
                  <c:v>67.666666666666671</c:v>
                </c:pt>
                <c:pt idx="1">
                  <c:v>138.9</c:v>
                </c:pt>
                <c:pt idx="2">
                  <c:v>1387.5</c:v>
                </c:pt>
                <c:pt idx="3">
                  <c:v>7156.2</c:v>
                </c:pt>
                <c:pt idx="4">
                  <c:v>14123.4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A6-1948-AE2D-8AEBECE6D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'26 May 2020'!$A$3:$A$7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'26 May 2020'!$B$3:$B$7</c:f>
              <c:numCache>
                <c:formatCode>General</c:formatCode>
                <c:ptCount val="5"/>
                <c:pt idx="0">
                  <c:v>67.666666666666671</c:v>
                </c:pt>
                <c:pt idx="1">
                  <c:v>138.9</c:v>
                </c:pt>
                <c:pt idx="2">
                  <c:v>1387.5</c:v>
                </c:pt>
                <c:pt idx="3">
                  <c:v>7156.2</c:v>
                </c:pt>
                <c:pt idx="4">
                  <c:v>14123.4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ED-9844-B1EF-EDA87F005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'04 Feb 2021'!$A$3:$A$7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0.04</c:v>
                </c:pt>
                <c:pt idx="4">
                  <c:v>0.1</c:v>
                </c:pt>
              </c:numCache>
            </c:numRef>
          </c:xVal>
          <c:yVal>
            <c:numRef>
              <c:f>'04 Feb 2021'!$B$3:$B$7</c:f>
              <c:numCache>
                <c:formatCode>General</c:formatCode>
                <c:ptCount val="5"/>
                <c:pt idx="0">
                  <c:v>67.2</c:v>
                </c:pt>
                <c:pt idx="1">
                  <c:v>135.1</c:v>
                </c:pt>
                <c:pt idx="2">
                  <c:v>1499.1</c:v>
                </c:pt>
                <c:pt idx="3">
                  <c:v>5860.8</c:v>
                </c:pt>
                <c:pt idx="4">
                  <c:v>14009.9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D0-5348-B13C-C384F3991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FBS!$A$3:$A$7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FBS!$B$3:$B$7</c:f>
              <c:numCache>
                <c:formatCode>General</c:formatCode>
                <c:ptCount val="5"/>
                <c:pt idx="0">
                  <c:v>136.06666666666666</c:v>
                </c:pt>
                <c:pt idx="1">
                  <c:v>267.7</c:v>
                </c:pt>
                <c:pt idx="2">
                  <c:v>2814.5</c:v>
                </c:pt>
                <c:pt idx="3">
                  <c:v>13974</c:v>
                </c:pt>
                <c:pt idx="4">
                  <c:v>27826.400000000001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20-5340-A043-1D3CBD92B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511359"/>
        <c:axId val="2012502703"/>
      </c:scatterChart>
      <c:valAx>
        <c:axId val="201951135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502703"/>
        <c:crosses val="autoZero"/>
        <c:crossBetween val="midCat"/>
      </c:valAx>
      <c:valAx>
        <c:axId val="201250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2D8907-D5A6-4149-A7CF-82F7EEF4D8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F48B81-D74A-1A45-8AF2-B42045CF20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F8EFFA-78FD-714E-BC1B-6FF32A7BC0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CE1C8F-C3F2-F844-822F-2E46BEB86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E4E0FF-1196-A841-A0BD-445F20606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0</xdr:row>
      <xdr:rowOff>107950</xdr:rowOff>
    </xdr:from>
    <xdr:to>
      <xdr:col>11</xdr:col>
      <xdr:colOff>749300</xdr:colOff>
      <xdr:row>13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C04190-FA0D-1848-90C5-2AB947A7B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3A530E4-F547-F542-A497-C56CAA89B817}" name="Table14" displayName="Table14" ref="A16:B21" totalsRowShown="0">
  <autoFilter ref="A16:B21" xr:uid="{BBC66030-C571-0E4D-B204-EE979B493E66}"/>
  <tableColumns count="2">
    <tableColumn id="1" xr3:uid="{E7460C3B-8C86-7248-848E-1E04B7A6B720}" name="Column1"/>
    <tableColumn id="2" xr3:uid="{856DF754-40D8-A447-8C29-E26D8F148868}" name="Column2"/>
  </tableColumns>
  <tableStyleInfo name="TableStyleMedium2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57D04AA-5B38-BB45-AD13-D60CFF0A9018}" name="Table146" displayName="Table146" ref="A16:B21" totalsRowShown="0">
  <autoFilter ref="A16:B21" xr:uid="{BBC66030-C571-0E4D-B204-EE979B493E66}"/>
  <tableColumns count="2">
    <tableColumn id="1" xr3:uid="{705C4F7A-D9FC-BE49-B892-E4335B2CFD58}" name="Column1"/>
    <tableColumn id="2" xr3:uid="{2571E917-A908-EB44-87AC-1B96AC69F78A}" name="Column2"/>
  </tableColumns>
  <tableStyleInfo name="TableStyleMedium2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40BE42-5ECF-DF40-923A-9C1DFF31F943}" name="Table1462" displayName="Table1462" ref="A16:B21" totalsRowShown="0">
  <autoFilter ref="A16:B21" xr:uid="{BBC66030-C571-0E4D-B204-EE979B493E66}"/>
  <tableColumns count="2">
    <tableColumn id="1" xr3:uid="{F04EAAE3-FBFE-A042-B6E5-AA23B712F5A8}" name="Column1"/>
    <tableColumn id="2" xr3:uid="{6DBB8888-E081-7B4D-97AC-C86AD6B3E455}" name="Column2"/>
  </tableColumns>
  <tableStyleInfo name="TableStyleMedium2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BB7C80F-77DC-244A-A652-054F2CE0996A}" name="Table138" displayName="Table138" ref="A16:B21" totalsRowShown="0">
  <autoFilter ref="A16:B21" xr:uid="{BBC66030-C571-0E4D-B204-EE979B493E66}"/>
  <tableColumns count="2">
    <tableColumn id="1" xr3:uid="{0C2AD818-09E4-D44C-91C2-D73E66E2E250}" name="Column1"/>
    <tableColumn id="2" xr3:uid="{8C24F717-5094-BB46-BC76-BA6B9E23A2EC}" name="Column2"/>
  </tableColumns>
  <tableStyleInfo name="TableStyleMedium2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C51B652-9237-B54D-8D17-86AF202D0BE6}" name="Table13" displayName="Table13" ref="A16:B21" totalsRowShown="0">
  <autoFilter ref="A16:B21" xr:uid="{BBC66030-C571-0E4D-B204-EE979B493E66}"/>
  <tableColumns count="2">
    <tableColumn id="1" xr3:uid="{E05D20EB-2B0C-F044-A2F6-365CF948C724}" name="Column1"/>
    <tableColumn id="2" xr3:uid="{3FAAC615-432B-2E42-81C7-E68EB5C0EFF8}" name="Column2"/>
  </tableColumns>
  <tableStyleInfo name="TableStyleMedium2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89D0E-AAA2-304A-B2CF-A40703774DAA}">
  <dimension ref="A1:V66"/>
  <sheetViews>
    <sheetView tabSelected="1" workbookViewId="0">
      <selection activeCell="D25" sqref="D25"/>
    </sheetView>
  </sheetViews>
  <sheetFormatPr baseColWidth="10" defaultRowHeight="16" x14ac:dyDescent="0.2"/>
  <cols>
    <col min="1" max="1" width="19.5" customWidth="1"/>
    <col min="2" max="2" width="21" customWidth="1"/>
    <col min="3" max="3" width="15.83203125" customWidth="1"/>
  </cols>
  <sheetData>
    <row r="1" spans="1:5" x14ac:dyDescent="0.2">
      <c r="A1" t="s">
        <v>18</v>
      </c>
      <c r="C1">
        <v>67.900000000000006</v>
      </c>
    </row>
    <row r="2" spans="1:5" x14ac:dyDescent="0.2">
      <c r="A2" t="s">
        <v>17</v>
      </c>
      <c r="B2" t="s">
        <v>16</v>
      </c>
      <c r="C2">
        <v>66.599999999999994</v>
      </c>
    </row>
    <row r="3" spans="1:5" x14ac:dyDescent="0.2">
      <c r="A3" s="19">
        <v>5.0000000000000001E-4</v>
      </c>
      <c r="B3" s="20">
        <f>AVERAGE(C1:C3)</f>
        <v>67.666666666666671</v>
      </c>
      <c r="C3">
        <v>68.5</v>
      </c>
    </row>
    <row r="4" spans="1:5" x14ac:dyDescent="0.2">
      <c r="A4" s="19">
        <v>1E-3</v>
      </c>
      <c r="B4">
        <v>138.9</v>
      </c>
    </row>
    <row r="5" spans="1:5" x14ac:dyDescent="0.2">
      <c r="A5" s="19">
        <v>0.01</v>
      </c>
      <c r="B5" s="21">
        <v>1387.5</v>
      </c>
    </row>
    <row r="6" spans="1:5" x14ac:dyDescent="0.2">
      <c r="A6" s="19">
        <v>0.05</v>
      </c>
      <c r="B6" s="21">
        <v>7156.2</v>
      </c>
    </row>
    <row r="7" spans="1:5" x14ac:dyDescent="0.2">
      <c r="A7" s="19">
        <v>0.1</v>
      </c>
      <c r="B7" s="21">
        <v>14123.4</v>
      </c>
    </row>
    <row r="9" spans="1:5" x14ac:dyDescent="0.2">
      <c r="A9" t="s">
        <v>0</v>
      </c>
      <c r="B9" t="s">
        <v>15</v>
      </c>
    </row>
    <row r="10" spans="1:5" x14ac:dyDescent="0.2">
      <c r="A10">
        <f>STDEV(C1:C3)</f>
        <v>0.97125348562223479</v>
      </c>
      <c r="B10">
        <f>3*A10/26064</f>
        <v>1.1179252827143586E-4</v>
      </c>
    </row>
    <row r="13" spans="1:5" x14ac:dyDescent="0.2">
      <c r="A13" t="s">
        <v>41</v>
      </c>
    </row>
    <row r="16" spans="1:5" x14ac:dyDescent="0.2">
      <c r="A16" t="s">
        <v>51</v>
      </c>
      <c r="B16" t="s">
        <v>16</v>
      </c>
      <c r="E16" t="s">
        <v>17</v>
      </c>
    </row>
    <row r="17" spans="1:3" x14ac:dyDescent="0.2">
      <c r="A17" t="s">
        <v>34</v>
      </c>
      <c r="B17">
        <v>0</v>
      </c>
    </row>
    <row r="18" spans="1:3" x14ac:dyDescent="0.2">
      <c r="A18" t="s">
        <v>35</v>
      </c>
      <c r="B18">
        <v>0</v>
      </c>
    </row>
    <row r="19" spans="1:3" x14ac:dyDescent="0.2">
      <c r="A19" t="s">
        <v>36</v>
      </c>
      <c r="B19">
        <v>0</v>
      </c>
    </row>
    <row r="20" spans="1:3" ht="17" customHeight="1" x14ac:dyDescent="0.2"/>
    <row r="21" spans="1:3" x14ac:dyDescent="0.2">
      <c r="A21" t="s">
        <v>52</v>
      </c>
    </row>
    <row r="22" spans="1:3" x14ac:dyDescent="0.2">
      <c r="A22" t="s">
        <v>34</v>
      </c>
      <c r="B22">
        <v>0</v>
      </c>
    </row>
    <row r="23" spans="1:3" x14ac:dyDescent="0.2">
      <c r="A23" t="s">
        <v>35</v>
      </c>
      <c r="B23">
        <v>0</v>
      </c>
    </row>
    <row r="24" spans="1:3" x14ac:dyDescent="0.2">
      <c r="A24" t="s">
        <v>36</v>
      </c>
      <c r="B24">
        <v>0</v>
      </c>
    </row>
    <row r="26" spans="1:3" x14ac:dyDescent="0.2">
      <c r="A26" t="s">
        <v>53</v>
      </c>
    </row>
    <row r="27" spans="1:3" x14ac:dyDescent="0.2">
      <c r="A27" t="s">
        <v>34</v>
      </c>
      <c r="B27">
        <v>0</v>
      </c>
    </row>
    <row r="28" spans="1:3" x14ac:dyDescent="0.2">
      <c r="A28" t="s">
        <v>35</v>
      </c>
      <c r="B28">
        <v>0</v>
      </c>
    </row>
    <row r="29" spans="1:3" x14ac:dyDescent="0.2">
      <c r="A29" t="s">
        <v>36</v>
      </c>
      <c r="B29">
        <v>0</v>
      </c>
    </row>
    <row r="31" spans="1:3" x14ac:dyDescent="0.2">
      <c r="A31" t="s">
        <v>37</v>
      </c>
    </row>
    <row r="32" spans="1:3" x14ac:dyDescent="0.2">
      <c r="A32" t="s">
        <v>34</v>
      </c>
      <c r="B32">
        <v>0</v>
      </c>
      <c r="C32">
        <v>135</v>
      </c>
    </row>
    <row r="33" spans="1:20" x14ac:dyDescent="0.2">
      <c r="A33" t="s">
        <v>35</v>
      </c>
      <c r="B33">
        <v>0</v>
      </c>
      <c r="C33">
        <v>159.4</v>
      </c>
    </row>
    <row r="34" spans="1:20" x14ac:dyDescent="0.2">
      <c r="A34" t="s">
        <v>36</v>
      </c>
      <c r="B34">
        <v>0</v>
      </c>
      <c r="C34">
        <v>152.5</v>
      </c>
    </row>
    <row r="36" spans="1:20" ht="17" thickBot="1" x14ac:dyDescent="0.25">
      <c r="A36" t="s">
        <v>38</v>
      </c>
    </row>
    <row r="37" spans="1:20" x14ac:dyDescent="0.2">
      <c r="A37" t="s">
        <v>34</v>
      </c>
      <c r="B37">
        <v>0</v>
      </c>
      <c r="C37" s="18">
        <v>0</v>
      </c>
      <c r="D37" s="18">
        <v>173.3</v>
      </c>
      <c r="E37" s="17"/>
      <c r="F37" s="2"/>
      <c r="G37" s="30"/>
      <c r="H37" s="31"/>
      <c r="I37" s="18"/>
      <c r="J37" s="18"/>
      <c r="K37" s="17"/>
      <c r="L37" s="2"/>
      <c r="M37" s="30"/>
      <c r="N37" s="31"/>
      <c r="O37" s="18"/>
      <c r="P37" s="18"/>
      <c r="Q37" s="17"/>
      <c r="R37" s="6"/>
      <c r="S37" s="2"/>
      <c r="T37" s="2"/>
    </row>
    <row r="38" spans="1:20" ht="17" thickBot="1" x14ac:dyDescent="0.25">
      <c r="A38" t="s">
        <v>35</v>
      </c>
      <c r="B38">
        <v>0</v>
      </c>
      <c r="C38" s="6">
        <v>0</v>
      </c>
      <c r="D38" s="6">
        <v>116.5</v>
      </c>
      <c r="E38" s="11"/>
      <c r="F38" s="2"/>
      <c r="G38" s="16"/>
      <c r="H38" s="15"/>
      <c r="I38" s="6"/>
      <c r="J38" s="6"/>
      <c r="K38" s="11"/>
      <c r="L38" s="2"/>
      <c r="M38" s="16"/>
      <c r="N38" s="15"/>
      <c r="O38" s="6"/>
      <c r="P38" s="6"/>
      <c r="Q38" s="11"/>
      <c r="R38" s="6"/>
      <c r="S38" s="2"/>
      <c r="T38" s="2"/>
    </row>
    <row r="39" spans="1:20" x14ac:dyDescent="0.2">
      <c r="A39" t="s">
        <v>36</v>
      </c>
      <c r="B39">
        <v>0</v>
      </c>
      <c r="C39" s="6">
        <v>0</v>
      </c>
      <c r="D39" s="6">
        <v>839.5</v>
      </c>
      <c r="E39" s="11"/>
      <c r="F39" s="2"/>
      <c r="G39" s="7"/>
      <c r="H39" s="6"/>
      <c r="I39" s="6"/>
      <c r="J39" s="6"/>
      <c r="K39" s="11"/>
      <c r="L39" s="2"/>
      <c r="M39" s="7"/>
      <c r="N39" s="6"/>
      <c r="O39" s="6"/>
      <c r="P39" s="6"/>
      <c r="Q39" s="11"/>
      <c r="R39" s="6"/>
      <c r="S39" s="13"/>
      <c r="T39" s="12"/>
    </row>
    <row r="40" spans="1:20" x14ac:dyDescent="0.2">
      <c r="A40" s="7"/>
      <c r="B40" s="10"/>
      <c r="C40" s="5"/>
      <c r="D40" s="5"/>
      <c r="E40" s="3"/>
      <c r="F40" s="2"/>
      <c r="G40" s="7"/>
      <c r="H40" s="10"/>
      <c r="I40" s="5"/>
      <c r="J40" s="5"/>
      <c r="K40" s="3"/>
      <c r="L40" s="2"/>
      <c r="M40" s="7"/>
      <c r="N40" s="10"/>
      <c r="O40" s="5"/>
      <c r="P40" s="5"/>
      <c r="Q40" s="3"/>
      <c r="R40" s="1"/>
      <c r="S40" s="4"/>
      <c r="T40" s="3"/>
    </row>
    <row r="41" spans="1:20" x14ac:dyDescent="0.2">
      <c r="A41" s="26" t="s">
        <v>39</v>
      </c>
      <c r="B41" s="27"/>
      <c r="C41" s="5"/>
      <c r="D41" s="5"/>
      <c r="E41" s="3"/>
      <c r="F41" s="2"/>
      <c r="G41" s="7"/>
      <c r="H41" s="10"/>
      <c r="I41" s="5"/>
      <c r="J41" s="5"/>
      <c r="K41" s="3"/>
      <c r="L41" s="2"/>
      <c r="M41" s="7"/>
      <c r="N41" s="10"/>
      <c r="O41" s="5"/>
      <c r="P41" s="5"/>
      <c r="Q41" s="3"/>
      <c r="R41" s="1"/>
      <c r="S41" s="4"/>
      <c r="T41" s="3"/>
    </row>
    <row r="42" spans="1:20" x14ac:dyDescent="0.2">
      <c r="A42" t="s">
        <v>34</v>
      </c>
      <c r="B42" s="27">
        <v>28</v>
      </c>
      <c r="C42" s="5">
        <v>390.1</v>
      </c>
      <c r="D42" s="5">
        <v>258.8</v>
      </c>
      <c r="E42" s="3"/>
      <c r="F42" s="2"/>
      <c r="G42" s="7"/>
      <c r="H42" s="6"/>
      <c r="I42" s="5"/>
      <c r="J42" s="5"/>
      <c r="K42" s="3"/>
      <c r="L42" s="2"/>
      <c r="M42" s="7"/>
      <c r="N42" s="6"/>
      <c r="O42" s="5"/>
      <c r="P42" s="5"/>
      <c r="Q42" s="3"/>
      <c r="R42" s="1"/>
      <c r="S42" s="4"/>
      <c r="T42" s="3"/>
    </row>
    <row r="43" spans="1:20" x14ac:dyDescent="0.2">
      <c r="A43" t="s">
        <v>35</v>
      </c>
      <c r="B43" s="28">
        <v>304.3</v>
      </c>
      <c r="C43" s="5">
        <v>467.5</v>
      </c>
      <c r="D43" s="5">
        <v>505.9</v>
      </c>
      <c r="E43" s="3"/>
      <c r="F43" s="2"/>
      <c r="G43" s="7"/>
      <c r="H43" s="6"/>
      <c r="I43" s="5"/>
      <c r="J43" s="5"/>
      <c r="K43" s="3"/>
      <c r="L43" s="2"/>
      <c r="M43" s="7"/>
      <c r="N43" s="6"/>
      <c r="O43" s="5"/>
      <c r="P43" s="5"/>
      <c r="Q43" s="3"/>
      <c r="R43" s="1"/>
      <c r="S43" s="4"/>
      <c r="T43" s="3"/>
    </row>
    <row r="44" spans="1:20" x14ac:dyDescent="0.2">
      <c r="A44" t="s">
        <v>36</v>
      </c>
      <c r="B44" s="28">
        <f>206.8/2*5</f>
        <v>517</v>
      </c>
      <c r="C44" s="5">
        <f>267.8/2*5</f>
        <v>669.5</v>
      </c>
      <c r="D44" s="5">
        <f>31.4/2*5</f>
        <v>78.5</v>
      </c>
      <c r="E44" s="3"/>
      <c r="F44" s="2"/>
      <c r="G44" s="7"/>
      <c r="H44" s="6"/>
      <c r="I44" s="5"/>
      <c r="J44" s="5"/>
      <c r="K44" s="3"/>
      <c r="L44" s="2"/>
      <c r="M44" s="7"/>
      <c r="N44" s="6"/>
      <c r="O44" s="5"/>
      <c r="P44" s="5"/>
      <c r="Q44" s="3"/>
      <c r="R44" s="1"/>
      <c r="S44" s="4"/>
      <c r="T44" s="3"/>
    </row>
    <row r="45" spans="1:20" x14ac:dyDescent="0.2">
      <c r="A45" s="26"/>
      <c r="B45" s="28"/>
      <c r="C45" s="5"/>
      <c r="D45" s="5"/>
      <c r="E45" s="3"/>
      <c r="F45" s="2"/>
      <c r="G45" s="7"/>
      <c r="H45" s="6"/>
      <c r="I45" s="5"/>
      <c r="J45" s="5"/>
      <c r="K45" s="3"/>
      <c r="L45" s="2"/>
      <c r="M45" s="7"/>
      <c r="N45" s="6"/>
      <c r="O45" s="5"/>
      <c r="P45" s="5"/>
      <c r="Q45" s="3"/>
      <c r="R45" s="1"/>
      <c r="S45" s="4"/>
      <c r="T45" s="3"/>
    </row>
    <row r="46" spans="1:20" x14ac:dyDescent="0.2">
      <c r="A46" s="26" t="s">
        <v>40</v>
      </c>
      <c r="B46" s="6"/>
      <c r="C46" s="5"/>
      <c r="D46" s="5"/>
      <c r="E46" s="3"/>
      <c r="F46" s="2"/>
      <c r="G46" s="7"/>
      <c r="H46" s="6"/>
      <c r="I46" s="5"/>
      <c r="J46" s="5"/>
      <c r="K46" s="3"/>
      <c r="L46" s="2"/>
      <c r="M46" s="7"/>
      <c r="N46" s="10"/>
      <c r="O46" s="5"/>
      <c r="P46" s="5"/>
      <c r="Q46" s="3"/>
      <c r="R46" s="1"/>
      <c r="S46" s="4"/>
      <c r="T46" s="3"/>
    </row>
    <row r="47" spans="1:20" x14ac:dyDescent="0.2">
      <c r="A47" t="s">
        <v>34</v>
      </c>
      <c r="B47" s="10">
        <v>1556.8</v>
      </c>
      <c r="C47" s="5">
        <v>1909.1</v>
      </c>
      <c r="D47" s="5">
        <v>1879.2</v>
      </c>
      <c r="E47" s="3"/>
      <c r="F47" s="2"/>
      <c r="G47" s="9"/>
      <c r="H47" s="8"/>
      <c r="I47" s="5"/>
      <c r="J47" s="5"/>
      <c r="K47" s="3"/>
      <c r="L47" s="2"/>
      <c r="M47" s="7"/>
      <c r="N47" s="6"/>
      <c r="O47" s="5"/>
      <c r="P47" s="5"/>
      <c r="Q47" s="3"/>
      <c r="R47" s="1"/>
      <c r="S47" s="4"/>
      <c r="T47" s="3"/>
    </row>
    <row r="48" spans="1:20" x14ac:dyDescent="0.2">
      <c r="A48" t="s">
        <v>35</v>
      </c>
      <c r="B48" s="10">
        <v>1445.7</v>
      </c>
      <c r="C48" s="5">
        <v>1839.6</v>
      </c>
      <c r="D48" s="5">
        <v>1587</v>
      </c>
      <c r="E48" s="3"/>
      <c r="F48" s="2"/>
      <c r="G48" s="9"/>
      <c r="H48" s="8"/>
      <c r="I48" s="5"/>
      <c r="J48" s="5"/>
      <c r="K48" s="3"/>
      <c r="L48" s="2"/>
      <c r="M48" s="7"/>
      <c r="N48" s="6"/>
      <c r="O48" s="5"/>
      <c r="P48" s="5"/>
      <c r="Q48" s="3"/>
      <c r="R48" s="1"/>
      <c r="S48" s="4"/>
      <c r="T48" s="3"/>
    </row>
    <row r="49" spans="1:22" x14ac:dyDescent="0.2">
      <c r="A49" t="s">
        <v>36</v>
      </c>
      <c r="B49" s="10">
        <f>535/2*5</f>
        <v>1337.5</v>
      </c>
      <c r="C49" s="5">
        <f>563.8/2*5</f>
        <v>1409.5</v>
      </c>
      <c r="D49" s="5">
        <f>1741/2*5</f>
        <v>4352.5</v>
      </c>
      <c r="E49" s="3"/>
      <c r="F49" s="2"/>
      <c r="G49" s="9"/>
      <c r="H49" s="8"/>
      <c r="I49" s="5"/>
      <c r="J49" s="5"/>
      <c r="K49" s="3"/>
      <c r="L49" s="2"/>
      <c r="M49" s="7"/>
      <c r="N49" s="6"/>
      <c r="O49" s="5"/>
      <c r="P49" s="5"/>
      <c r="Q49" s="3"/>
      <c r="R49" s="1"/>
      <c r="S49" s="4"/>
      <c r="T49" s="3"/>
    </row>
    <row r="50" spans="1:22" x14ac:dyDescent="0.2">
      <c r="A50" s="6"/>
      <c r="B50" s="10"/>
      <c r="C50" s="5"/>
      <c r="D50" s="5"/>
      <c r="E50" s="3"/>
      <c r="F50" s="2"/>
      <c r="G50" s="22"/>
      <c r="H50" s="8"/>
      <c r="I50" s="5"/>
      <c r="J50" s="5"/>
      <c r="K50" s="3"/>
      <c r="L50" s="2"/>
      <c r="M50" s="6"/>
      <c r="N50" s="6"/>
      <c r="O50" s="5"/>
      <c r="P50" s="5"/>
      <c r="Q50" s="3"/>
      <c r="R50" s="1"/>
      <c r="S50" s="4"/>
      <c r="T50" s="3"/>
    </row>
    <row r="51" spans="1:22" x14ac:dyDescent="0.2">
      <c r="A51" s="6"/>
      <c r="B51" s="10"/>
      <c r="C51" s="5"/>
      <c r="D51" s="5"/>
      <c r="E51" s="1"/>
      <c r="F51" s="2"/>
      <c r="G51" s="22"/>
      <c r="H51" s="8"/>
      <c r="I51" s="5"/>
      <c r="J51" s="5"/>
      <c r="K51" s="1"/>
      <c r="L51" s="2"/>
      <c r="M51" s="6"/>
      <c r="N51" s="6"/>
      <c r="O51" s="5"/>
      <c r="P51" s="5"/>
      <c r="Q51" s="1"/>
      <c r="R51" s="1"/>
      <c r="S51" s="1"/>
      <c r="T51" s="1"/>
    </row>
    <row r="52" spans="1:22" ht="17" thickBo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14"/>
      <c r="T52" s="14"/>
    </row>
    <row r="53" spans="1:22" x14ac:dyDescent="0.2">
      <c r="A53" s="30"/>
      <c r="B53" s="31"/>
      <c r="C53" s="18"/>
      <c r="D53" s="18"/>
      <c r="E53" s="17"/>
      <c r="F53" s="2"/>
      <c r="G53" s="32"/>
      <c r="H53" s="33"/>
      <c r="I53" s="18"/>
      <c r="J53" s="18"/>
      <c r="K53" s="17"/>
      <c r="L53" s="2"/>
      <c r="M53" s="32"/>
      <c r="N53" s="33"/>
      <c r="O53" s="18"/>
      <c r="P53" s="18"/>
      <c r="Q53" s="17"/>
      <c r="R53" s="6"/>
      <c r="S53" s="14"/>
      <c r="T53" s="14"/>
    </row>
    <row r="54" spans="1:22" ht="17" thickBot="1" x14ac:dyDescent="0.25">
      <c r="A54" s="16"/>
      <c r="B54" s="15"/>
      <c r="C54" s="6"/>
      <c r="D54" s="6"/>
      <c r="E54" s="11"/>
      <c r="F54" s="2"/>
      <c r="G54" s="16"/>
      <c r="H54" s="15"/>
      <c r="I54" s="6"/>
      <c r="J54" s="6"/>
      <c r="K54" s="11"/>
      <c r="L54" s="2"/>
      <c r="M54" s="16"/>
      <c r="N54" s="15"/>
      <c r="O54" s="6"/>
      <c r="P54" s="6"/>
      <c r="Q54" s="11"/>
      <c r="R54" s="6"/>
      <c r="S54" s="14"/>
      <c r="T54" s="14"/>
    </row>
    <row r="55" spans="1:22" x14ac:dyDescent="0.2">
      <c r="A55" s="7"/>
      <c r="B55" s="6"/>
      <c r="C55" s="6"/>
      <c r="D55" s="6"/>
      <c r="E55" s="11"/>
      <c r="F55" s="2"/>
      <c r="G55" s="7"/>
      <c r="H55" s="6"/>
      <c r="I55" s="6"/>
      <c r="J55" s="6"/>
      <c r="K55" s="11"/>
      <c r="L55" s="2"/>
      <c r="M55" s="7"/>
      <c r="N55" s="6"/>
      <c r="O55" s="6"/>
      <c r="P55" s="6"/>
      <c r="Q55" s="11"/>
      <c r="R55" s="6"/>
      <c r="S55" s="13"/>
      <c r="T55" s="12"/>
      <c r="V55" s="22"/>
    </row>
    <row r="56" spans="1:22" x14ac:dyDescent="0.2">
      <c r="A56" s="7"/>
      <c r="B56" s="6"/>
      <c r="C56" s="6"/>
      <c r="D56" s="6"/>
      <c r="E56" s="11"/>
      <c r="F56" s="2"/>
      <c r="G56" s="7"/>
      <c r="H56" s="6"/>
      <c r="I56" s="6"/>
      <c r="J56" s="6"/>
      <c r="K56" s="11"/>
      <c r="L56" s="2"/>
      <c r="M56" s="7"/>
      <c r="N56" s="6"/>
      <c r="O56" s="6"/>
      <c r="P56" s="6"/>
      <c r="Q56" s="11"/>
      <c r="R56" s="2"/>
      <c r="S56" s="4"/>
      <c r="T56" s="3"/>
    </row>
    <row r="57" spans="1:22" x14ac:dyDescent="0.2">
      <c r="A57" s="7"/>
      <c r="B57" s="6"/>
      <c r="C57" s="5"/>
      <c r="D57" s="5"/>
      <c r="E57" s="3"/>
      <c r="F57" s="2"/>
      <c r="G57" s="7"/>
      <c r="H57" s="6"/>
      <c r="I57" s="5"/>
      <c r="J57" s="5"/>
      <c r="K57" s="3"/>
      <c r="L57" s="2"/>
      <c r="M57" s="7"/>
      <c r="N57" s="6"/>
      <c r="O57" s="5"/>
      <c r="P57" s="5"/>
      <c r="Q57" s="3"/>
      <c r="R57" s="2"/>
      <c r="S57" s="4"/>
      <c r="T57" s="3"/>
    </row>
    <row r="58" spans="1:22" x14ac:dyDescent="0.2">
      <c r="A58" s="7"/>
      <c r="B58" s="6"/>
      <c r="C58" s="5"/>
      <c r="D58" s="5"/>
      <c r="E58" s="3"/>
      <c r="F58" s="2"/>
      <c r="G58" s="7"/>
      <c r="H58" s="6"/>
      <c r="I58" s="5"/>
      <c r="J58" s="5"/>
      <c r="K58" s="3"/>
      <c r="L58" s="2"/>
      <c r="M58" s="7"/>
      <c r="N58" s="6"/>
      <c r="O58" s="5"/>
      <c r="P58" s="5"/>
      <c r="Q58" s="3"/>
      <c r="R58" s="2"/>
      <c r="S58" s="4"/>
      <c r="T58" s="3"/>
    </row>
    <row r="59" spans="1:22" x14ac:dyDescent="0.2">
      <c r="A59" s="7"/>
      <c r="B59" s="6"/>
      <c r="C59" s="5"/>
      <c r="D59" s="5"/>
      <c r="E59" s="3"/>
      <c r="F59" s="2"/>
      <c r="G59" s="7"/>
      <c r="H59" s="6"/>
      <c r="I59" s="5"/>
      <c r="J59" s="5"/>
      <c r="K59" s="3"/>
      <c r="L59" s="2"/>
      <c r="M59" s="7"/>
      <c r="N59" s="6"/>
      <c r="O59" s="5"/>
      <c r="P59" s="5"/>
      <c r="Q59" s="3"/>
      <c r="R59" s="2"/>
      <c r="S59" s="4"/>
      <c r="T59" s="3"/>
    </row>
    <row r="60" spans="1:22" x14ac:dyDescent="0.2">
      <c r="A60" s="7"/>
      <c r="B60" s="6"/>
      <c r="C60" s="5"/>
      <c r="D60" s="5"/>
      <c r="E60" s="3"/>
      <c r="F60" s="2"/>
      <c r="G60" s="7"/>
      <c r="H60" s="6"/>
      <c r="I60" s="5"/>
      <c r="J60" s="5"/>
      <c r="K60" s="3"/>
      <c r="L60" s="2"/>
      <c r="M60" s="7"/>
      <c r="N60" s="6"/>
      <c r="O60" s="5"/>
      <c r="P60" s="5"/>
      <c r="Q60" s="3"/>
      <c r="R60" s="2"/>
      <c r="S60" s="4"/>
      <c r="T60" s="3"/>
    </row>
    <row r="61" spans="1:22" x14ac:dyDescent="0.2">
      <c r="A61" s="7"/>
      <c r="B61" s="6"/>
      <c r="C61" s="5"/>
      <c r="D61" s="5"/>
      <c r="E61" s="3"/>
      <c r="F61" s="2"/>
      <c r="G61" s="7"/>
      <c r="H61" s="6"/>
      <c r="I61" s="5"/>
      <c r="J61" s="5"/>
      <c r="K61" s="3"/>
      <c r="L61" s="2"/>
      <c r="M61" s="7"/>
      <c r="N61" s="6"/>
      <c r="O61" s="5"/>
      <c r="P61" s="5"/>
      <c r="Q61" s="3"/>
      <c r="R61" s="2"/>
      <c r="S61" s="4"/>
      <c r="T61" s="3"/>
    </row>
    <row r="62" spans="1:22" x14ac:dyDescent="0.2">
      <c r="A62" s="7"/>
      <c r="B62" s="6"/>
      <c r="C62" s="5"/>
      <c r="D62" s="5"/>
      <c r="E62" s="3"/>
      <c r="F62" s="2"/>
      <c r="G62" s="7"/>
      <c r="H62" s="6"/>
      <c r="I62" s="5"/>
      <c r="J62" s="5"/>
      <c r="K62" s="3"/>
      <c r="L62" s="2"/>
      <c r="M62" s="7"/>
      <c r="N62" s="6"/>
      <c r="O62" s="5"/>
      <c r="P62" s="5"/>
      <c r="Q62" s="3"/>
      <c r="R62" s="2"/>
      <c r="S62" s="4"/>
      <c r="T62" s="3"/>
    </row>
    <row r="63" spans="1:22" x14ac:dyDescent="0.2">
      <c r="A63" s="7"/>
      <c r="B63" s="6"/>
      <c r="C63" s="5"/>
      <c r="D63" s="5"/>
      <c r="E63" s="3"/>
      <c r="F63" s="2"/>
      <c r="G63" s="7"/>
      <c r="H63" s="6"/>
      <c r="I63" s="5"/>
      <c r="J63" s="5"/>
      <c r="K63" s="3"/>
      <c r="L63" s="2"/>
      <c r="M63" s="7"/>
      <c r="N63" s="6"/>
      <c r="O63" s="5"/>
      <c r="P63" s="5"/>
      <c r="Q63" s="3"/>
      <c r="R63" s="2"/>
      <c r="S63" s="4"/>
      <c r="T63" s="3"/>
    </row>
    <row r="64" spans="1:22" x14ac:dyDescent="0.2">
      <c r="A64" s="7"/>
      <c r="B64" s="10"/>
      <c r="C64" s="5"/>
      <c r="D64" s="5"/>
      <c r="E64" s="3"/>
      <c r="F64" s="2"/>
      <c r="G64" s="9"/>
      <c r="H64" s="8"/>
      <c r="I64" s="5"/>
      <c r="J64" s="5"/>
      <c r="K64" s="3"/>
      <c r="L64" s="2"/>
      <c r="M64" s="7"/>
      <c r="N64" s="6"/>
      <c r="O64" s="5"/>
      <c r="P64" s="5"/>
      <c r="Q64" s="3"/>
      <c r="R64" s="2"/>
      <c r="S64" s="4"/>
      <c r="T64" s="3"/>
    </row>
    <row r="65" spans="1:20" x14ac:dyDescent="0.2">
      <c r="A65" s="7"/>
      <c r="B65" s="10"/>
      <c r="C65" s="5"/>
      <c r="D65" s="5"/>
      <c r="E65" s="3"/>
      <c r="F65" s="2"/>
      <c r="G65" s="9"/>
      <c r="H65" s="8"/>
      <c r="I65" s="5"/>
      <c r="J65" s="5"/>
      <c r="K65" s="3"/>
      <c r="L65" s="2"/>
      <c r="M65" s="7"/>
      <c r="N65" s="6"/>
      <c r="O65" s="5"/>
      <c r="P65" s="5"/>
      <c r="Q65" s="3"/>
      <c r="R65" s="2"/>
      <c r="S65" s="4"/>
      <c r="T65" s="3"/>
    </row>
    <row r="66" spans="1:20" x14ac:dyDescent="0.2">
      <c r="A66" s="9"/>
      <c r="B66" s="22"/>
      <c r="C66" s="5"/>
      <c r="D66" s="5"/>
      <c r="E66" s="3"/>
      <c r="F66" s="2"/>
      <c r="G66" s="9"/>
      <c r="H66" s="22"/>
      <c r="I66" s="5"/>
      <c r="J66" s="5"/>
      <c r="K66" s="3"/>
      <c r="L66" s="2"/>
      <c r="M66" s="9"/>
      <c r="N66" s="22"/>
      <c r="O66" s="5"/>
      <c r="P66" s="5"/>
      <c r="Q66" s="3"/>
      <c r="R66" s="2"/>
      <c r="S66" s="25"/>
      <c r="T66" s="24"/>
    </row>
  </sheetData>
  <mergeCells count="5">
    <mergeCell ref="G37:H37"/>
    <mergeCell ref="M37:N37"/>
    <mergeCell ref="A53:B53"/>
    <mergeCell ref="G53:H53"/>
    <mergeCell ref="M53:N53"/>
  </mergeCells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12F1F-7938-6940-9BE6-A838ABB40CC4}">
  <dimension ref="A1:V69"/>
  <sheetViews>
    <sheetView workbookViewId="0">
      <selection activeCell="B61" sqref="A61:XFD61"/>
    </sheetView>
  </sheetViews>
  <sheetFormatPr baseColWidth="10" defaultRowHeight="16" x14ac:dyDescent="0.2"/>
  <cols>
    <col min="2" max="2" width="21" customWidth="1"/>
    <col min="3" max="3" width="15.83203125" customWidth="1"/>
  </cols>
  <sheetData>
    <row r="1" spans="1:3" x14ac:dyDescent="0.2">
      <c r="A1" t="s">
        <v>18</v>
      </c>
      <c r="C1">
        <v>67.900000000000006</v>
      </c>
    </row>
    <row r="2" spans="1:3" x14ac:dyDescent="0.2">
      <c r="A2" t="s">
        <v>17</v>
      </c>
      <c r="B2" t="s">
        <v>16</v>
      </c>
      <c r="C2">
        <v>66.599999999999994</v>
      </c>
    </row>
    <row r="3" spans="1:3" x14ac:dyDescent="0.2">
      <c r="A3" s="19">
        <v>5.0000000000000001E-4</v>
      </c>
      <c r="B3" s="20">
        <f>AVERAGE(C1:C3)</f>
        <v>67.666666666666671</v>
      </c>
      <c r="C3">
        <v>68.5</v>
      </c>
    </row>
    <row r="4" spans="1:3" x14ac:dyDescent="0.2">
      <c r="A4" s="19">
        <v>1E-3</v>
      </c>
      <c r="B4">
        <v>138.9</v>
      </c>
    </row>
    <row r="5" spans="1:3" x14ac:dyDescent="0.2">
      <c r="A5" s="19">
        <v>0.01</v>
      </c>
      <c r="B5" s="21">
        <v>1387.5</v>
      </c>
    </row>
    <row r="6" spans="1:3" x14ac:dyDescent="0.2">
      <c r="A6" s="19">
        <v>0.05</v>
      </c>
      <c r="B6" s="21">
        <v>7156.2</v>
      </c>
    </row>
    <row r="7" spans="1:3" x14ac:dyDescent="0.2">
      <c r="A7" s="19">
        <v>0.1</v>
      </c>
      <c r="B7" s="21">
        <v>14123.4</v>
      </c>
    </row>
    <row r="9" spans="1:3" x14ac:dyDescent="0.2">
      <c r="A9" t="s">
        <v>0</v>
      </c>
      <c r="B9" t="s">
        <v>15</v>
      </c>
    </row>
    <row r="10" spans="1:3" x14ac:dyDescent="0.2">
      <c r="A10">
        <f>STDEV(C1:C3)</f>
        <v>0.97125348562223479</v>
      </c>
      <c r="B10">
        <f>3*A10/26064</f>
        <v>1.1179252827143586E-4</v>
      </c>
    </row>
    <row r="16" spans="1:3" x14ac:dyDescent="0.2">
      <c r="A16" t="s">
        <v>26</v>
      </c>
      <c r="B16" t="s">
        <v>27</v>
      </c>
    </row>
    <row r="17" spans="1:20" x14ac:dyDescent="0.2">
      <c r="A17" t="s">
        <v>22</v>
      </c>
      <c r="B17" t="s">
        <v>45</v>
      </c>
    </row>
    <row r="18" spans="1:20" x14ac:dyDescent="0.2">
      <c r="A18" t="s">
        <v>23</v>
      </c>
      <c r="B18" t="s">
        <v>42</v>
      </c>
    </row>
    <row r="19" spans="1:20" x14ac:dyDescent="0.2">
      <c r="A19" t="s">
        <v>24</v>
      </c>
      <c r="B19" t="s">
        <v>43</v>
      </c>
    </row>
    <row r="20" spans="1:20" x14ac:dyDescent="0.2">
      <c r="A20" t="s">
        <v>25</v>
      </c>
      <c r="B20" t="s">
        <v>28</v>
      </c>
    </row>
    <row r="21" spans="1:20" x14ac:dyDescent="0.2">
      <c r="A21" t="s">
        <v>29</v>
      </c>
      <c r="B21" t="s">
        <v>44</v>
      </c>
    </row>
    <row r="24" spans="1:20" x14ac:dyDescent="0.2">
      <c r="A24" t="s">
        <v>31</v>
      </c>
      <c r="B24" t="s">
        <v>30</v>
      </c>
    </row>
    <row r="25" spans="1:20" x14ac:dyDescent="0.2">
      <c r="A25" t="s">
        <v>16</v>
      </c>
      <c r="B25" t="s">
        <v>21</v>
      </c>
    </row>
    <row r="26" spans="1:20" x14ac:dyDescent="0.2">
      <c r="A26">
        <v>12113.1</v>
      </c>
      <c r="B26">
        <f>A26/138655</f>
        <v>8.7361436659334324E-2</v>
      </c>
    </row>
    <row r="27" spans="1:20" x14ac:dyDescent="0.2">
      <c r="A27">
        <v>13591.5</v>
      </c>
      <c r="B27">
        <f t="shared" ref="B27:B28" si="0">A27/138655</f>
        <v>9.8023872200786122E-2</v>
      </c>
    </row>
    <row r="28" spans="1:20" x14ac:dyDescent="0.2">
      <c r="A28">
        <v>11870</v>
      </c>
      <c r="B28">
        <f t="shared" si="0"/>
        <v>8.5608164148425953E-2</v>
      </c>
    </row>
    <row r="29" spans="1:20" x14ac:dyDescent="0.2">
      <c r="B29">
        <f>AVERAGE(B26:B28)</f>
        <v>9.0331157669515452E-2</v>
      </c>
    </row>
    <row r="30" spans="1:20" x14ac:dyDescent="0.2">
      <c r="B30">
        <f>STDEV(B26:B28)</f>
        <v>6.7195151438994294E-3</v>
      </c>
    </row>
    <row r="31" spans="1:20" ht="17" thickBot="1" x14ac:dyDescent="0.25"/>
    <row r="32" spans="1:20" x14ac:dyDescent="0.2">
      <c r="A32" s="30" t="s">
        <v>46</v>
      </c>
      <c r="B32" s="31"/>
      <c r="C32" s="18">
        <v>5</v>
      </c>
      <c r="D32" s="18"/>
      <c r="E32" s="17"/>
      <c r="F32" s="2"/>
      <c r="G32" s="30" t="s">
        <v>46</v>
      </c>
      <c r="H32" s="31"/>
      <c r="I32" s="18">
        <v>5</v>
      </c>
      <c r="J32" s="18"/>
      <c r="K32" s="17"/>
      <c r="L32" s="2"/>
      <c r="M32" s="30" t="s">
        <v>46</v>
      </c>
      <c r="N32" s="31"/>
      <c r="O32" s="18">
        <v>5</v>
      </c>
      <c r="P32" s="18"/>
      <c r="Q32" s="17"/>
      <c r="R32" s="6"/>
      <c r="S32" s="2"/>
      <c r="T32" s="2"/>
    </row>
    <row r="33" spans="1:20" ht="17" thickBot="1" x14ac:dyDescent="0.25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0" x14ac:dyDescent="0.2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</row>
    <row r="35" spans="1:20" x14ac:dyDescent="0.2">
      <c r="A35" s="7">
        <v>0</v>
      </c>
      <c r="B35" s="10">
        <v>0</v>
      </c>
      <c r="C35" s="5">
        <f>B35/141589</f>
        <v>0</v>
      </c>
      <c r="D35" s="5">
        <f>C35*900</f>
        <v>0</v>
      </c>
      <c r="E35" s="3">
        <f>D35/5*100</f>
        <v>0</v>
      </c>
      <c r="F35" s="2"/>
      <c r="G35" s="7">
        <v>0</v>
      </c>
      <c r="H35" s="10">
        <v>0</v>
      </c>
      <c r="I35" s="5">
        <f>H35/141589</f>
        <v>0</v>
      </c>
      <c r="J35" s="5">
        <f>I35*900</f>
        <v>0</v>
      </c>
      <c r="K35" s="3">
        <f>J35/5*100</f>
        <v>0</v>
      </c>
      <c r="L35" s="2"/>
      <c r="M35" s="7">
        <v>0</v>
      </c>
      <c r="N35" s="10">
        <v>0</v>
      </c>
      <c r="O35" s="5">
        <f>N35/141589</f>
        <v>0</v>
      </c>
      <c r="P35" s="5">
        <f>O35*900</f>
        <v>0</v>
      </c>
      <c r="Q35" s="3">
        <f>P35/5*100</f>
        <v>0</v>
      </c>
      <c r="R35" s="1"/>
      <c r="S35" s="4">
        <f t="shared" ref="S35:S44" si="1">AVERAGE(E35,K35,Q35)</f>
        <v>0</v>
      </c>
      <c r="T35" s="3">
        <f t="shared" ref="T35:T44" si="2">STDEVP(E35,K35,Q35)</f>
        <v>0</v>
      </c>
    </row>
    <row r="36" spans="1:20" x14ac:dyDescent="0.2">
      <c r="A36" s="7">
        <v>5</v>
      </c>
      <c r="B36" s="10">
        <v>161.9</v>
      </c>
      <c r="C36" s="5">
        <f t="shared" ref="C36:C44" si="3">B36/141589</f>
        <v>1.143450409283207E-3</v>
      </c>
      <c r="D36" s="5">
        <f t="shared" ref="D36:D44" si="4">C36*900</f>
        <v>1.0291053683548863</v>
      </c>
      <c r="E36" s="3">
        <f t="shared" ref="E36:E44" si="5">D36/5*100</f>
        <v>20.582107367097727</v>
      </c>
      <c r="F36" s="2"/>
      <c r="G36" s="7">
        <v>5</v>
      </c>
      <c r="H36" s="10">
        <v>146.6</v>
      </c>
      <c r="I36" s="5">
        <f t="shared" ref="I36:I44" si="6">H36/141589</f>
        <v>1.0353911673929472E-3</v>
      </c>
      <c r="J36" s="5">
        <f t="shared" ref="J36:J44" si="7">I36*900</f>
        <v>0.93185205065365251</v>
      </c>
      <c r="K36" s="3">
        <f t="shared" ref="K36:K44" si="8">J36/5*100</f>
        <v>18.637041013073048</v>
      </c>
      <c r="L36" s="2"/>
      <c r="M36" s="7">
        <v>5</v>
      </c>
      <c r="N36" s="10">
        <v>115.2</v>
      </c>
      <c r="O36" s="5">
        <f t="shared" ref="O36:O44" si="9">N36/141589</f>
        <v>8.1362252717372119E-4</v>
      </c>
      <c r="P36" s="5">
        <f t="shared" ref="P36:P44" si="10">O36*900</f>
        <v>0.73226027445634911</v>
      </c>
      <c r="Q36" s="3">
        <f t="shared" ref="Q36:Q44" si="11">P36/5*100</f>
        <v>14.645205489126983</v>
      </c>
      <c r="R36" s="1"/>
      <c r="S36" s="4">
        <f t="shared" si="1"/>
        <v>17.954784623099254</v>
      </c>
      <c r="T36" s="3">
        <f t="shared" si="2"/>
        <v>2.4712758261551331</v>
      </c>
    </row>
    <row r="37" spans="1:20" x14ac:dyDescent="0.2">
      <c r="A37" s="7">
        <v>15</v>
      </c>
      <c r="B37" s="10">
        <v>429.1</v>
      </c>
      <c r="C37" s="5">
        <f t="shared" si="3"/>
        <v>3.0306026598111435E-3</v>
      </c>
      <c r="D37" s="5">
        <f t="shared" si="4"/>
        <v>2.7275423938300292</v>
      </c>
      <c r="E37" s="3">
        <f t="shared" si="5"/>
        <v>54.550847876600585</v>
      </c>
      <c r="F37" s="2"/>
      <c r="G37" s="7">
        <v>15</v>
      </c>
      <c r="H37" s="6">
        <v>432.1</v>
      </c>
      <c r="I37" s="5">
        <f t="shared" si="6"/>
        <v>3.0517907464562926E-3</v>
      </c>
      <c r="J37" s="5">
        <f t="shared" si="7"/>
        <v>2.7466116718106632</v>
      </c>
      <c r="K37" s="3">
        <f t="shared" si="8"/>
        <v>54.932233436213259</v>
      </c>
      <c r="L37" s="2"/>
      <c r="M37" s="7">
        <v>15</v>
      </c>
      <c r="N37" s="6">
        <v>400.8</v>
      </c>
      <c r="O37" s="5">
        <f t="shared" si="9"/>
        <v>2.8307283757919048E-3</v>
      </c>
      <c r="P37" s="5">
        <f t="shared" si="10"/>
        <v>2.5476555382127142</v>
      </c>
      <c r="Q37" s="3">
        <f t="shared" si="11"/>
        <v>50.953110764254284</v>
      </c>
      <c r="R37" s="1"/>
      <c r="S37" s="4">
        <f t="shared" si="1"/>
        <v>53.478730692356045</v>
      </c>
      <c r="T37" s="3">
        <f t="shared" si="2"/>
        <v>1.7926573854083812</v>
      </c>
    </row>
    <row r="38" spans="1:20" x14ac:dyDescent="0.2">
      <c r="A38" s="7">
        <v>30</v>
      </c>
      <c r="B38" s="6">
        <v>533.9</v>
      </c>
      <c r="C38" s="5">
        <f t="shared" si="3"/>
        <v>3.7707731532816815E-3</v>
      </c>
      <c r="D38" s="5">
        <f t="shared" si="4"/>
        <v>3.3936958379535134</v>
      </c>
      <c r="E38" s="3">
        <f t="shared" si="5"/>
        <v>67.873916759070269</v>
      </c>
      <c r="F38" s="2"/>
      <c r="G38" s="7">
        <v>30</v>
      </c>
      <c r="H38" s="6">
        <v>538.20000000000005</v>
      </c>
      <c r="I38" s="5">
        <f t="shared" si="6"/>
        <v>3.8011427441397285E-3</v>
      </c>
      <c r="J38" s="5">
        <f t="shared" si="7"/>
        <v>3.4210284697257558</v>
      </c>
      <c r="K38" s="3">
        <f t="shared" si="8"/>
        <v>68.420569394515113</v>
      </c>
      <c r="L38" s="2"/>
      <c r="M38" s="7">
        <v>30</v>
      </c>
      <c r="N38" s="6">
        <v>513.5</v>
      </c>
      <c r="O38" s="5">
        <f t="shared" si="9"/>
        <v>3.6266941640946682E-3</v>
      </c>
      <c r="P38" s="5">
        <f t="shared" si="10"/>
        <v>3.2640247476852013</v>
      </c>
      <c r="Q38" s="3">
        <f t="shared" si="11"/>
        <v>65.280494953704022</v>
      </c>
      <c r="R38" s="1"/>
      <c r="S38" s="4">
        <f t="shared" si="1"/>
        <v>67.191660369096468</v>
      </c>
      <c r="T38" s="3">
        <f t="shared" si="2"/>
        <v>1.3697012349910069</v>
      </c>
    </row>
    <row r="39" spans="1:20" x14ac:dyDescent="0.2">
      <c r="A39" s="7">
        <v>45</v>
      </c>
      <c r="B39" s="6">
        <v>563.9</v>
      </c>
      <c r="C39" s="5">
        <f t="shared" si="3"/>
        <v>3.9826540197331712E-3</v>
      </c>
      <c r="D39" s="5">
        <f t="shared" si="4"/>
        <v>3.5843886177598541</v>
      </c>
      <c r="E39" s="3">
        <f t="shared" si="5"/>
        <v>71.687772355197083</v>
      </c>
      <c r="F39" s="2"/>
      <c r="G39" s="7">
        <v>45</v>
      </c>
      <c r="H39" s="6">
        <v>589.20000000000005</v>
      </c>
      <c r="I39" s="5">
        <f t="shared" si="6"/>
        <v>4.1613402171072613E-3</v>
      </c>
      <c r="J39" s="5">
        <f t="shared" si="7"/>
        <v>3.745206195396535</v>
      </c>
      <c r="K39" s="3">
        <f t="shared" si="8"/>
        <v>74.904123907930696</v>
      </c>
      <c r="L39" s="2"/>
      <c r="M39" s="7">
        <v>45</v>
      </c>
      <c r="N39" s="6">
        <v>580.20000000000005</v>
      </c>
      <c r="O39" s="5">
        <f t="shared" si="9"/>
        <v>4.0977759571718146E-3</v>
      </c>
      <c r="P39" s="5">
        <f t="shared" si="10"/>
        <v>3.6879983614546332</v>
      </c>
      <c r="Q39" s="3">
        <f t="shared" si="11"/>
        <v>73.759967229092666</v>
      </c>
      <c r="R39" s="1"/>
      <c r="S39" s="4">
        <f t="shared" si="1"/>
        <v>73.450621164073482</v>
      </c>
      <c r="T39" s="3">
        <f t="shared" si="2"/>
        <v>1.3311650457776003</v>
      </c>
    </row>
    <row r="40" spans="1:20" x14ac:dyDescent="0.2">
      <c r="A40" s="7">
        <v>60</v>
      </c>
      <c r="B40" s="6">
        <v>593.5</v>
      </c>
      <c r="C40" s="5">
        <f t="shared" si="3"/>
        <v>4.1917098079653084E-3</v>
      </c>
      <c r="D40" s="5">
        <f t="shared" si="4"/>
        <v>3.7725388271687774</v>
      </c>
      <c r="E40" s="3">
        <f t="shared" si="5"/>
        <v>75.450776543375554</v>
      </c>
      <c r="F40" s="2"/>
      <c r="G40" s="7">
        <v>60</v>
      </c>
      <c r="H40" s="6">
        <v>569.9</v>
      </c>
      <c r="I40" s="5">
        <f t="shared" si="6"/>
        <v>4.0250301930234694E-3</v>
      </c>
      <c r="J40" s="5">
        <f t="shared" si="7"/>
        <v>3.6225271737211222</v>
      </c>
      <c r="K40" s="3">
        <f t="shared" si="8"/>
        <v>72.450543474422446</v>
      </c>
      <c r="L40" s="2"/>
      <c r="M40" s="7">
        <v>60</v>
      </c>
      <c r="N40" s="6">
        <v>595.70000000000005</v>
      </c>
      <c r="O40" s="5">
        <f t="shared" si="9"/>
        <v>4.2072477381717511E-3</v>
      </c>
      <c r="P40" s="5">
        <f t="shared" si="10"/>
        <v>3.7865229643545759</v>
      </c>
      <c r="Q40" s="3">
        <f t="shared" si="11"/>
        <v>75.73045928709152</v>
      </c>
      <c r="R40" s="1"/>
      <c r="S40" s="4">
        <f t="shared" si="1"/>
        <v>74.543926434963183</v>
      </c>
      <c r="T40" s="3">
        <f t="shared" si="2"/>
        <v>1.4846424426765339</v>
      </c>
    </row>
    <row r="41" spans="1:20" x14ac:dyDescent="0.2">
      <c r="A41" s="7">
        <v>90</v>
      </c>
      <c r="B41" s="6">
        <v>592.4</v>
      </c>
      <c r="C41" s="5">
        <f t="shared" si="3"/>
        <v>4.1839408428620863E-3</v>
      </c>
      <c r="D41" s="5">
        <f t="shared" si="4"/>
        <v>3.7655467585758777</v>
      </c>
      <c r="E41" s="3">
        <f t="shared" si="5"/>
        <v>75.310935171517556</v>
      </c>
      <c r="F41" s="2"/>
      <c r="G41" s="7">
        <v>90</v>
      </c>
      <c r="H41" s="6">
        <v>605.4</v>
      </c>
      <c r="I41" s="5">
        <f t="shared" si="6"/>
        <v>4.2757558849910657E-3</v>
      </c>
      <c r="J41" s="5">
        <f t="shared" si="7"/>
        <v>3.8481802964919591</v>
      </c>
      <c r="K41" s="3">
        <f t="shared" si="8"/>
        <v>76.96360592983919</v>
      </c>
      <c r="L41" s="2"/>
      <c r="M41" s="7">
        <v>90</v>
      </c>
      <c r="N41" s="10">
        <v>589.6</v>
      </c>
      <c r="O41" s="5">
        <f t="shared" si="9"/>
        <v>4.1641652953266148E-3</v>
      </c>
      <c r="P41" s="5">
        <f t="shared" si="10"/>
        <v>3.7477487657939532</v>
      </c>
      <c r="Q41" s="3">
        <f t="shared" si="11"/>
        <v>74.954975315879068</v>
      </c>
      <c r="R41" s="1"/>
      <c r="S41" s="4">
        <f t="shared" si="1"/>
        <v>75.743172139078609</v>
      </c>
      <c r="T41" s="3">
        <f t="shared" si="2"/>
        <v>0.87512697476013246</v>
      </c>
    </row>
    <row r="42" spans="1:20" x14ac:dyDescent="0.2">
      <c r="A42" s="7">
        <v>120</v>
      </c>
      <c r="B42" s="10">
        <v>576.9</v>
      </c>
      <c r="C42" s="5">
        <f t="shared" si="3"/>
        <v>4.0744690618621498E-3</v>
      </c>
      <c r="D42" s="5">
        <f t="shared" si="4"/>
        <v>3.6670221556759346</v>
      </c>
      <c r="E42" s="3">
        <f t="shared" si="5"/>
        <v>73.340443113518688</v>
      </c>
      <c r="F42" s="2"/>
      <c r="G42" s="7">
        <v>120</v>
      </c>
      <c r="H42" s="8">
        <v>584.1</v>
      </c>
      <c r="I42" s="5">
        <f t="shared" si="6"/>
        <v>4.1253204698105082E-3</v>
      </c>
      <c r="J42" s="5">
        <f t="shared" si="7"/>
        <v>3.7127884228294574</v>
      </c>
      <c r="K42" s="3">
        <f t="shared" si="8"/>
        <v>74.255768456589138</v>
      </c>
      <c r="L42" s="2"/>
      <c r="M42" s="7">
        <v>120</v>
      </c>
      <c r="N42" s="6">
        <v>580.20000000000005</v>
      </c>
      <c r="O42" s="5">
        <f t="shared" si="9"/>
        <v>4.0977759571718146E-3</v>
      </c>
      <c r="P42" s="5">
        <f t="shared" si="10"/>
        <v>3.6879983614546332</v>
      </c>
      <c r="Q42" s="3">
        <f t="shared" si="11"/>
        <v>73.759967229092666</v>
      </c>
      <c r="R42" s="1"/>
      <c r="S42" s="4">
        <f t="shared" si="1"/>
        <v>73.785392933066831</v>
      </c>
      <c r="T42" s="3">
        <f t="shared" si="2"/>
        <v>0.3741122565342257</v>
      </c>
    </row>
    <row r="43" spans="1:20" x14ac:dyDescent="0.2">
      <c r="A43" s="7">
        <v>240</v>
      </c>
      <c r="B43" s="10">
        <v>513.20000000000005</v>
      </c>
      <c r="C43" s="5">
        <f t="shared" si="3"/>
        <v>3.6245753554301537E-3</v>
      </c>
      <c r="D43" s="5">
        <f t="shared" si="4"/>
        <v>3.2621178198871386</v>
      </c>
      <c r="E43" s="3">
        <f t="shared" si="5"/>
        <v>65.242356397742768</v>
      </c>
      <c r="F43" s="2"/>
      <c r="G43" s="7">
        <v>240</v>
      </c>
      <c r="H43" s="8">
        <v>526.9</v>
      </c>
      <c r="I43" s="5">
        <f t="shared" si="6"/>
        <v>3.7213342844430002E-3</v>
      </c>
      <c r="J43" s="5">
        <f t="shared" si="7"/>
        <v>3.3492008559987001</v>
      </c>
      <c r="K43" s="3">
        <f t="shared" si="8"/>
        <v>66.984017119973998</v>
      </c>
      <c r="L43" s="2"/>
      <c r="M43" s="7">
        <v>240</v>
      </c>
      <c r="N43" s="6">
        <v>516.6</v>
      </c>
      <c r="O43" s="5">
        <f t="shared" si="9"/>
        <v>3.6485885202946558E-3</v>
      </c>
      <c r="P43" s="5">
        <f t="shared" si="10"/>
        <v>3.2837296682651904</v>
      </c>
      <c r="Q43" s="3">
        <f t="shared" si="11"/>
        <v>65.674593365303807</v>
      </c>
      <c r="R43" s="1"/>
      <c r="S43" s="4">
        <f t="shared" si="1"/>
        <v>65.966988961006848</v>
      </c>
      <c r="T43" s="3">
        <f t="shared" si="2"/>
        <v>0.74048043239087225</v>
      </c>
    </row>
    <row r="44" spans="1:20" x14ac:dyDescent="0.2">
      <c r="A44" s="7">
        <v>360</v>
      </c>
      <c r="B44" s="10">
        <v>574.20000000000005</v>
      </c>
      <c r="C44" s="5">
        <f t="shared" si="3"/>
        <v>4.0553997838815165E-3</v>
      </c>
      <c r="D44" s="5">
        <f t="shared" si="4"/>
        <v>3.6498598054933646</v>
      </c>
      <c r="E44" s="3">
        <f t="shared" si="5"/>
        <v>72.997196109867289</v>
      </c>
      <c r="F44" s="2"/>
      <c r="G44" s="7">
        <v>360</v>
      </c>
      <c r="H44" s="8">
        <v>585.9</v>
      </c>
      <c r="I44" s="5">
        <f t="shared" si="6"/>
        <v>4.1380333217975974E-3</v>
      </c>
      <c r="J44" s="5">
        <f t="shared" si="7"/>
        <v>3.7242299896178377</v>
      </c>
      <c r="K44" s="3">
        <f t="shared" si="8"/>
        <v>74.484599792356761</v>
      </c>
      <c r="L44" s="2"/>
      <c r="M44" s="7">
        <v>360</v>
      </c>
      <c r="N44" s="6">
        <v>581.70000000000005</v>
      </c>
      <c r="O44" s="5">
        <f t="shared" si="9"/>
        <v>4.1083700004943893E-3</v>
      </c>
      <c r="P44" s="5">
        <f t="shared" si="10"/>
        <v>3.6975330004449503</v>
      </c>
      <c r="Q44" s="3">
        <f t="shared" si="11"/>
        <v>73.950660008899007</v>
      </c>
      <c r="R44" s="1"/>
      <c r="S44" s="4">
        <f t="shared" si="1"/>
        <v>73.810818637041024</v>
      </c>
      <c r="T44" s="3">
        <f t="shared" si="2"/>
        <v>0.61522848635454308</v>
      </c>
    </row>
    <row r="45" spans="1:20" x14ac:dyDescent="0.2">
      <c r="A45" s="6"/>
      <c r="B45" s="10"/>
      <c r="C45" s="5"/>
      <c r="D45" s="5"/>
      <c r="E45" s="3"/>
      <c r="F45" s="2"/>
      <c r="G45" s="6"/>
      <c r="H45" s="8"/>
      <c r="I45" s="5"/>
      <c r="J45" s="5"/>
      <c r="K45" s="3"/>
      <c r="L45" s="2"/>
      <c r="M45" s="6"/>
      <c r="N45" s="6"/>
      <c r="O45" s="5"/>
      <c r="P45" s="5"/>
      <c r="Q45" s="3"/>
      <c r="R45" s="1"/>
      <c r="S45" s="4"/>
      <c r="T45" s="3"/>
    </row>
    <row r="46" spans="1:20" x14ac:dyDescent="0.2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0" ht="17" thickBo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0" x14ac:dyDescent="0.2">
      <c r="A48" s="30" t="s">
        <v>47</v>
      </c>
      <c r="B48" s="31"/>
      <c r="C48" s="18">
        <v>5</v>
      </c>
      <c r="D48" s="18"/>
      <c r="E48" s="17"/>
      <c r="F48" s="2"/>
      <c r="G48" s="30" t="s">
        <v>47</v>
      </c>
      <c r="H48" s="31"/>
      <c r="I48" s="18">
        <v>5</v>
      </c>
      <c r="J48" s="18"/>
      <c r="K48" s="17"/>
      <c r="L48" s="2"/>
      <c r="M48" s="30" t="s">
        <v>47</v>
      </c>
      <c r="N48" s="31"/>
      <c r="O48" s="18">
        <v>5</v>
      </c>
      <c r="P48" s="18"/>
      <c r="Q48" s="17"/>
      <c r="R48" s="6"/>
      <c r="S48" s="14"/>
      <c r="T48" s="14"/>
    </row>
    <row r="49" spans="1:22" ht="17" thickBot="1" x14ac:dyDescent="0.25">
      <c r="A49" s="16" t="s">
        <v>9</v>
      </c>
      <c r="B49" s="15"/>
      <c r="C49" s="6"/>
      <c r="D49" s="6"/>
      <c r="E49" s="11"/>
      <c r="F49" s="2"/>
      <c r="G49" s="16" t="s">
        <v>8</v>
      </c>
      <c r="H49" s="15"/>
      <c r="I49" s="6"/>
      <c r="J49" s="6"/>
      <c r="K49" s="11"/>
      <c r="L49" s="2"/>
      <c r="M49" s="16" t="s">
        <v>7</v>
      </c>
      <c r="N49" s="15"/>
      <c r="O49" s="6"/>
      <c r="P49" s="6"/>
      <c r="Q49" s="11"/>
      <c r="R49" s="6"/>
      <c r="S49" s="14"/>
      <c r="T49" s="14"/>
    </row>
    <row r="50" spans="1:22" x14ac:dyDescent="0.2">
      <c r="A50" s="7" t="s">
        <v>6</v>
      </c>
      <c r="B50" s="6" t="s">
        <v>5</v>
      </c>
      <c r="C50" s="6" t="s">
        <v>4</v>
      </c>
      <c r="D50" s="6" t="s">
        <v>3</v>
      </c>
      <c r="E50" s="11" t="s">
        <v>2</v>
      </c>
      <c r="F50" s="2"/>
      <c r="G50" s="7" t="s">
        <v>6</v>
      </c>
      <c r="H50" s="6" t="s">
        <v>5</v>
      </c>
      <c r="I50" s="6" t="s">
        <v>4</v>
      </c>
      <c r="J50" s="6" t="s">
        <v>3</v>
      </c>
      <c r="K50" s="11" t="s">
        <v>2</v>
      </c>
      <c r="L50" s="2"/>
      <c r="M50" s="7" t="s">
        <v>6</v>
      </c>
      <c r="N50" s="6" t="s">
        <v>5</v>
      </c>
      <c r="O50" s="6" t="s">
        <v>4</v>
      </c>
      <c r="P50" s="6" t="s">
        <v>3</v>
      </c>
      <c r="Q50" s="11" t="s">
        <v>2</v>
      </c>
      <c r="R50" s="6"/>
      <c r="S50" s="13" t="s">
        <v>1</v>
      </c>
      <c r="T50" s="12" t="s">
        <v>0</v>
      </c>
      <c r="V50" s="22" t="s">
        <v>32</v>
      </c>
    </row>
    <row r="51" spans="1:22" x14ac:dyDescent="0.2">
      <c r="A51" s="7">
        <v>0</v>
      </c>
      <c r="B51" s="6">
        <v>0</v>
      </c>
      <c r="C51" s="5">
        <f>B51/141589</f>
        <v>0</v>
      </c>
      <c r="D51" s="5">
        <f>C51*900</f>
        <v>0</v>
      </c>
      <c r="E51" s="3">
        <f>D51/5*100</f>
        <v>0</v>
      </c>
      <c r="F51" s="2">
        <f>C51*1000000*2</f>
        <v>0</v>
      </c>
      <c r="G51" s="7">
        <v>0</v>
      </c>
      <c r="H51" s="6">
        <v>0</v>
      </c>
      <c r="I51" s="5">
        <f>H51/141589</f>
        <v>0</v>
      </c>
      <c r="J51" s="5">
        <f>I51*900</f>
        <v>0</v>
      </c>
      <c r="K51" s="3">
        <f>J51/5*100</f>
        <v>0</v>
      </c>
      <c r="L51" s="2">
        <f>I51*1000000*2</f>
        <v>0</v>
      </c>
      <c r="M51" s="7">
        <v>0</v>
      </c>
      <c r="N51" s="6">
        <v>0</v>
      </c>
      <c r="O51" s="5">
        <f>N51/141589</f>
        <v>0</v>
      </c>
      <c r="P51" s="5">
        <f>O51*900</f>
        <v>0</v>
      </c>
      <c r="Q51" s="3">
        <f>P51/5*100</f>
        <v>0</v>
      </c>
      <c r="R51" s="2">
        <f>O51*1000000*2</f>
        <v>0</v>
      </c>
      <c r="S51" s="4">
        <f>AVERAGE(E51,K51,Q51)</f>
        <v>0</v>
      </c>
      <c r="T51" s="3">
        <f>STDEVP(E51,K51,Q51)</f>
        <v>0</v>
      </c>
    </row>
    <row r="52" spans="1:22" x14ac:dyDescent="0.2">
      <c r="A52" s="7">
        <v>5</v>
      </c>
      <c r="B52" s="6">
        <v>190.2</v>
      </c>
      <c r="C52" s="5">
        <f t="shared" ref="C52:C60" si="12">B52/141589</f>
        <v>1.3433246933024457E-3</v>
      </c>
      <c r="D52" s="5">
        <f t="shared" ref="D52:D60" si="13">C52*900</f>
        <v>1.2089922239722011</v>
      </c>
      <c r="E52" s="3">
        <f t="shared" ref="E52:E60" si="14">D52/5*100</f>
        <v>24.179844479444021</v>
      </c>
      <c r="F52" s="2">
        <f t="shared" ref="F52:F60" si="15">C52*1000000*2</f>
        <v>2686.6493866048913</v>
      </c>
      <c r="G52" s="7">
        <v>5</v>
      </c>
      <c r="H52" s="6">
        <v>187.5</v>
      </c>
      <c r="I52" s="5">
        <f t="shared" ref="I52:I60" si="16">H52/141589</f>
        <v>1.3242554153218118E-3</v>
      </c>
      <c r="J52" s="5">
        <f t="shared" ref="J52:J60" si="17">I52*900</f>
        <v>1.1918298737896307</v>
      </c>
      <c r="K52" s="3">
        <f t="shared" ref="K52:K60" si="18">J52/5*100</f>
        <v>23.836597475792615</v>
      </c>
      <c r="L52" s="2">
        <f t="shared" ref="L52:L60" si="19">I52*1000000*2</f>
        <v>2648.5108306436236</v>
      </c>
      <c r="M52" s="7">
        <v>5</v>
      </c>
      <c r="N52" s="6">
        <v>180.7</v>
      </c>
      <c r="O52" s="5">
        <f t="shared" ref="O52:O60" si="20">N52/141589</f>
        <v>1.2762290855928072E-3</v>
      </c>
      <c r="P52" s="5">
        <f t="shared" ref="P52:P60" si="21">O52*900</f>
        <v>1.1486061770335265</v>
      </c>
      <c r="Q52" s="3">
        <f t="shared" ref="Q52:Q60" si="22">P52/5*100</f>
        <v>22.97212354067053</v>
      </c>
      <c r="R52" s="2">
        <f t="shared" ref="R52:R60" si="23">O52*1000000*2</f>
        <v>2552.4581711856144</v>
      </c>
      <c r="S52" s="4">
        <f>AVERAGE(E52,K52,Q52)</f>
        <v>23.662855165302389</v>
      </c>
      <c r="T52" s="3">
        <f>STDEVP(E52,K52,Q52)</f>
        <v>0.50812548274931868</v>
      </c>
    </row>
    <row r="53" spans="1:22" x14ac:dyDescent="0.2">
      <c r="A53" s="7">
        <v>15</v>
      </c>
      <c r="B53" s="6">
        <v>466.9</v>
      </c>
      <c r="C53" s="5">
        <f t="shared" si="12"/>
        <v>3.2975725515400206E-3</v>
      </c>
      <c r="D53" s="5">
        <f t="shared" si="13"/>
        <v>2.9678152963860187</v>
      </c>
      <c r="E53" s="3">
        <f t="shared" si="14"/>
        <v>59.356305927720378</v>
      </c>
      <c r="F53" s="2">
        <f t="shared" si="15"/>
        <v>6595.1451030800408</v>
      </c>
      <c r="G53" s="7">
        <v>15</v>
      </c>
      <c r="H53" s="6">
        <v>474.3</v>
      </c>
      <c r="I53" s="5">
        <f t="shared" si="16"/>
        <v>3.3498364985980549E-3</v>
      </c>
      <c r="J53" s="5">
        <f t="shared" si="17"/>
        <v>3.0148528487382493</v>
      </c>
      <c r="K53" s="3">
        <f t="shared" si="18"/>
        <v>60.297056974764985</v>
      </c>
      <c r="L53" s="2">
        <f t="shared" si="19"/>
        <v>6699.6729971961095</v>
      </c>
      <c r="M53" s="7">
        <v>15</v>
      </c>
      <c r="N53" s="6">
        <v>466</v>
      </c>
      <c r="O53" s="5">
        <f t="shared" si="20"/>
        <v>3.291216125546476E-3</v>
      </c>
      <c r="P53" s="5">
        <f t="shared" si="21"/>
        <v>2.9620945129918286</v>
      </c>
      <c r="Q53" s="3">
        <f t="shared" si="22"/>
        <v>59.241890259836573</v>
      </c>
      <c r="R53" s="2">
        <f t="shared" si="23"/>
        <v>6582.4322510929524</v>
      </c>
      <c r="S53" s="4">
        <f t="shared" ref="S53:S60" si="24">AVERAGE(E53,K53,Q53)</f>
        <v>59.631751054107305</v>
      </c>
      <c r="T53" s="3">
        <f t="shared" ref="T53:T60" si="25">STDEVP(E53,K53,Q53)</f>
        <v>0.47275554804496267</v>
      </c>
      <c r="V53">
        <f>T53/S53</f>
        <v>7.9279165828285755E-3</v>
      </c>
    </row>
    <row r="54" spans="1:22" x14ac:dyDescent="0.2">
      <c r="A54" s="7">
        <v>30</v>
      </c>
      <c r="B54" s="6">
        <v>551.9</v>
      </c>
      <c r="C54" s="5">
        <f t="shared" si="12"/>
        <v>3.8979016731525754E-3</v>
      </c>
      <c r="D54" s="5">
        <f t="shared" si="13"/>
        <v>3.5081115058373178</v>
      </c>
      <c r="E54" s="3">
        <f t="shared" si="14"/>
        <v>70.162230116746358</v>
      </c>
      <c r="F54" s="2">
        <f t="shared" si="15"/>
        <v>7795.8033463051506</v>
      </c>
      <c r="G54" s="7">
        <v>30</v>
      </c>
      <c r="H54" s="6">
        <v>559.79999999999995</v>
      </c>
      <c r="I54" s="5">
        <f t="shared" si="16"/>
        <v>3.9536969679848004E-3</v>
      </c>
      <c r="J54" s="5">
        <f t="shared" si="17"/>
        <v>3.5583272711863203</v>
      </c>
      <c r="K54" s="3">
        <f t="shared" si="18"/>
        <v>71.166545423726404</v>
      </c>
      <c r="L54" s="2">
        <f t="shared" si="19"/>
        <v>7907.3939359696005</v>
      </c>
      <c r="M54" s="7">
        <v>30</v>
      </c>
      <c r="N54" s="6">
        <v>553.79999999999995</v>
      </c>
      <c r="O54" s="5">
        <f t="shared" si="20"/>
        <v>3.9113207946945032E-3</v>
      </c>
      <c r="P54" s="5">
        <f t="shared" si="21"/>
        <v>3.5201887152250531</v>
      </c>
      <c r="Q54" s="3">
        <f t="shared" si="22"/>
        <v>70.40377430450107</v>
      </c>
      <c r="R54" s="2">
        <f t="shared" si="23"/>
        <v>7822.6415893890062</v>
      </c>
      <c r="S54" s="4">
        <f t="shared" si="24"/>
        <v>70.577516614991268</v>
      </c>
      <c r="T54" s="3">
        <f t="shared" si="25"/>
        <v>0.42802032802151124</v>
      </c>
      <c r="V54">
        <f t="shared" ref="V54:V60" si="26">T54/S54</f>
        <v>6.0645422019651521E-3</v>
      </c>
    </row>
    <row r="55" spans="1:22" x14ac:dyDescent="0.2">
      <c r="A55" s="7">
        <v>45</v>
      </c>
      <c r="B55" s="6">
        <v>615.6</v>
      </c>
      <c r="C55" s="5">
        <f t="shared" si="12"/>
        <v>4.3477953795845728E-3</v>
      </c>
      <c r="D55" s="5">
        <f t="shared" si="13"/>
        <v>3.9130158416261156</v>
      </c>
      <c r="E55" s="3">
        <f t="shared" si="14"/>
        <v>78.260316832522321</v>
      </c>
      <c r="F55" s="2">
        <f t="shared" si="15"/>
        <v>8695.5907591691448</v>
      </c>
      <c r="G55" s="7">
        <v>45</v>
      </c>
      <c r="H55" s="6">
        <v>589.6</v>
      </c>
      <c r="I55" s="5">
        <f t="shared" si="16"/>
        <v>4.1641652953266148E-3</v>
      </c>
      <c r="J55" s="5">
        <f t="shared" si="17"/>
        <v>3.7477487657939532</v>
      </c>
      <c r="K55" s="3">
        <f t="shared" si="18"/>
        <v>74.954975315879068</v>
      </c>
      <c r="L55" s="2">
        <f t="shared" si="19"/>
        <v>8328.3305906532296</v>
      </c>
      <c r="M55" s="7">
        <v>45</v>
      </c>
      <c r="N55" s="6">
        <v>574.20000000000005</v>
      </c>
      <c r="O55" s="5">
        <f t="shared" si="20"/>
        <v>4.0553997838815165E-3</v>
      </c>
      <c r="P55" s="5">
        <f t="shared" si="21"/>
        <v>3.6498598054933646</v>
      </c>
      <c r="Q55" s="3">
        <f t="shared" si="22"/>
        <v>72.997196109867289</v>
      </c>
      <c r="R55" s="2">
        <f t="shared" si="23"/>
        <v>8110.7995677630333</v>
      </c>
      <c r="S55" s="4">
        <f t="shared" si="24"/>
        <v>75.404162752756221</v>
      </c>
      <c r="T55" s="3">
        <f t="shared" si="25"/>
        <v>2.1720093539387912</v>
      </c>
      <c r="V55">
        <f t="shared" si="26"/>
        <v>2.8804899817807452E-2</v>
      </c>
    </row>
    <row r="56" spans="1:22" x14ac:dyDescent="0.2">
      <c r="A56" s="7">
        <v>60</v>
      </c>
      <c r="B56" s="6">
        <v>616.9</v>
      </c>
      <c r="C56" s="5">
        <f t="shared" si="12"/>
        <v>4.3569768837974704E-3</v>
      </c>
      <c r="D56" s="5">
        <f t="shared" si="13"/>
        <v>3.9212791954177235</v>
      </c>
      <c r="E56" s="3">
        <f t="shared" si="14"/>
        <v>78.425583908354469</v>
      </c>
      <c r="F56" s="2">
        <f t="shared" si="15"/>
        <v>8713.9537675949414</v>
      </c>
      <c r="G56" s="7">
        <v>60</v>
      </c>
      <c r="H56" s="6">
        <v>608.1</v>
      </c>
      <c r="I56" s="5">
        <f t="shared" si="16"/>
        <v>4.2948251629716999E-3</v>
      </c>
      <c r="J56" s="5">
        <f t="shared" si="17"/>
        <v>3.86534264667453</v>
      </c>
      <c r="K56" s="3">
        <f t="shared" si="18"/>
        <v>77.306852933490603</v>
      </c>
      <c r="L56" s="2">
        <f t="shared" si="19"/>
        <v>8589.6503259433994</v>
      </c>
      <c r="M56" s="7">
        <v>60</v>
      </c>
      <c r="N56" s="6">
        <v>602.9</v>
      </c>
      <c r="O56" s="5">
        <f t="shared" si="20"/>
        <v>4.2580991461201078E-3</v>
      </c>
      <c r="P56" s="5">
        <f t="shared" si="21"/>
        <v>3.832289231508097</v>
      </c>
      <c r="Q56" s="3">
        <f t="shared" si="22"/>
        <v>76.645784630161941</v>
      </c>
      <c r="R56" s="2">
        <f t="shared" si="23"/>
        <v>8516.1982922402149</v>
      </c>
      <c r="S56" s="4">
        <f t="shared" si="24"/>
        <v>77.459407157335662</v>
      </c>
      <c r="T56" s="3">
        <f t="shared" si="25"/>
        <v>0.73456379848786846</v>
      </c>
      <c r="V56">
        <f t="shared" si="26"/>
        <v>9.4832096635573439E-3</v>
      </c>
    </row>
    <row r="57" spans="1:22" x14ac:dyDescent="0.2">
      <c r="A57" s="7">
        <v>90</v>
      </c>
      <c r="B57" s="6">
        <v>601.9</v>
      </c>
      <c r="C57" s="5">
        <f t="shared" si="12"/>
        <v>4.2510364505717255E-3</v>
      </c>
      <c r="D57" s="5">
        <f t="shared" si="13"/>
        <v>3.8259328055145527</v>
      </c>
      <c r="E57" s="3">
        <f t="shared" si="14"/>
        <v>76.518656110291047</v>
      </c>
      <c r="F57" s="2">
        <f t="shared" si="15"/>
        <v>8502.0729011434505</v>
      </c>
      <c r="G57" s="7">
        <v>90</v>
      </c>
      <c r="H57" s="6">
        <v>569.9</v>
      </c>
      <c r="I57" s="5">
        <f t="shared" si="16"/>
        <v>4.0250301930234694E-3</v>
      </c>
      <c r="J57" s="5">
        <f t="shared" si="17"/>
        <v>3.6225271737211222</v>
      </c>
      <c r="K57" s="3">
        <f t="shared" si="18"/>
        <v>72.450543474422446</v>
      </c>
      <c r="L57" s="2">
        <f t="shared" si="19"/>
        <v>8050.0603860469391</v>
      </c>
      <c r="M57" s="7">
        <v>90</v>
      </c>
      <c r="N57" s="6">
        <v>591.5</v>
      </c>
      <c r="O57" s="5">
        <f t="shared" si="20"/>
        <v>4.1775844168685421E-3</v>
      </c>
      <c r="P57" s="5">
        <f t="shared" si="21"/>
        <v>3.759825975181688</v>
      </c>
      <c r="Q57" s="3">
        <f t="shared" si="22"/>
        <v>75.196519503633766</v>
      </c>
      <c r="R57" s="2">
        <f t="shared" si="23"/>
        <v>8355.1688337370833</v>
      </c>
      <c r="S57" s="4">
        <f t="shared" si="24"/>
        <v>74.72190636278242</v>
      </c>
      <c r="T57" s="3">
        <f t="shared" si="25"/>
        <v>1.6943687771812508</v>
      </c>
      <c r="V57">
        <f t="shared" si="26"/>
        <v>2.267566313090192E-2</v>
      </c>
    </row>
    <row r="58" spans="1:22" x14ac:dyDescent="0.2">
      <c r="A58" s="7">
        <v>120</v>
      </c>
      <c r="B58" s="6">
        <v>601.20000000000005</v>
      </c>
      <c r="C58" s="5">
        <f t="shared" si="12"/>
        <v>4.2460925636878576E-3</v>
      </c>
      <c r="D58" s="5">
        <f t="shared" si="13"/>
        <v>3.8214833073190717</v>
      </c>
      <c r="E58" s="3">
        <f t="shared" si="14"/>
        <v>76.429666146381436</v>
      </c>
      <c r="F58" s="2">
        <f t="shared" si="15"/>
        <v>8492.1851273757147</v>
      </c>
      <c r="G58" s="7">
        <v>120</v>
      </c>
      <c r="H58" s="6">
        <v>598.1</v>
      </c>
      <c r="I58" s="5">
        <f t="shared" si="16"/>
        <v>4.22419820748787E-3</v>
      </c>
      <c r="J58" s="5">
        <f t="shared" si="17"/>
        <v>3.8017783867390831</v>
      </c>
      <c r="K58" s="3">
        <f t="shared" si="18"/>
        <v>76.035567734781665</v>
      </c>
      <c r="L58" s="2">
        <f t="shared" si="19"/>
        <v>8448.3964149757394</v>
      </c>
      <c r="M58" s="7">
        <v>120</v>
      </c>
      <c r="N58" s="6">
        <v>590</v>
      </c>
      <c r="O58" s="5">
        <f t="shared" si="20"/>
        <v>4.1669903735459674E-3</v>
      </c>
      <c r="P58" s="5">
        <f t="shared" si="21"/>
        <v>3.7502913361913706</v>
      </c>
      <c r="Q58" s="3">
        <f t="shared" si="22"/>
        <v>75.005826723827411</v>
      </c>
      <c r="R58" s="2">
        <f t="shared" si="23"/>
        <v>8333.980747091935</v>
      </c>
      <c r="S58" s="4">
        <f t="shared" si="24"/>
        <v>75.823686868330171</v>
      </c>
      <c r="T58" s="3">
        <f t="shared" si="25"/>
        <v>0.60027760326975477</v>
      </c>
      <c r="V58">
        <f t="shared" si="26"/>
        <v>7.9167556744128339E-3</v>
      </c>
    </row>
    <row r="59" spans="1:22" x14ac:dyDescent="0.2">
      <c r="A59" s="7">
        <v>240</v>
      </c>
      <c r="B59" s="10">
        <v>536</v>
      </c>
      <c r="C59" s="5">
        <f t="shared" si="12"/>
        <v>3.7856048139332859E-3</v>
      </c>
      <c r="D59" s="5">
        <f t="shared" si="13"/>
        <v>3.4070443325399573</v>
      </c>
      <c r="E59" s="3">
        <f t="shared" si="14"/>
        <v>68.140886650799146</v>
      </c>
      <c r="F59" s="2">
        <f t="shared" si="15"/>
        <v>7571.2096278665722</v>
      </c>
      <c r="G59" s="7">
        <v>240</v>
      </c>
      <c r="H59" s="8">
        <v>543.9</v>
      </c>
      <c r="I59" s="5">
        <f t="shared" si="16"/>
        <v>3.8414001087655114E-3</v>
      </c>
      <c r="J59" s="5">
        <f t="shared" si="17"/>
        <v>3.4572600978889603</v>
      </c>
      <c r="K59" s="3">
        <f t="shared" si="18"/>
        <v>69.145201957779207</v>
      </c>
      <c r="L59" s="2">
        <f t="shared" si="19"/>
        <v>7682.800217531023</v>
      </c>
      <c r="M59" s="7">
        <v>240</v>
      </c>
      <c r="N59" s="6">
        <v>541.6</v>
      </c>
      <c r="O59" s="5">
        <f t="shared" si="20"/>
        <v>3.8251559090042306E-3</v>
      </c>
      <c r="P59" s="5">
        <f t="shared" si="21"/>
        <v>3.4426403181038077</v>
      </c>
      <c r="Q59" s="3">
        <f t="shared" si="22"/>
        <v>68.852806362076151</v>
      </c>
      <c r="R59" s="2">
        <f t="shared" si="23"/>
        <v>7650.3118180084612</v>
      </c>
      <c r="S59" s="4">
        <f t="shared" si="24"/>
        <v>68.712964990218168</v>
      </c>
      <c r="T59" s="3">
        <f t="shared" si="25"/>
        <v>0.4217653501817929</v>
      </c>
      <c r="V59">
        <f t="shared" si="26"/>
        <v>6.1380752561301134E-3</v>
      </c>
    </row>
    <row r="60" spans="1:22" x14ac:dyDescent="0.2">
      <c r="A60" s="7">
        <v>360</v>
      </c>
      <c r="B60" s="10">
        <v>604.4</v>
      </c>
      <c r="C60" s="5">
        <f t="shared" si="12"/>
        <v>4.2686931894426825E-3</v>
      </c>
      <c r="D60" s="5">
        <f t="shared" si="13"/>
        <v>3.8418238704984145</v>
      </c>
      <c r="E60" s="3">
        <f t="shared" si="14"/>
        <v>76.836477409968282</v>
      </c>
      <c r="F60" s="2">
        <f t="shared" si="15"/>
        <v>8537.386378885365</v>
      </c>
      <c r="G60" s="7">
        <v>360</v>
      </c>
      <c r="H60" s="8">
        <v>597.1</v>
      </c>
      <c r="I60" s="5">
        <f t="shared" si="16"/>
        <v>4.2171355119394868E-3</v>
      </c>
      <c r="J60" s="5">
        <f t="shared" si="17"/>
        <v>3.7954219607455379</v>
      </c>
      <c r="K60" s="3">
        <f t="shared" si="18"/>
        <v>75.908439214910757</v>
      </c>
      <c r="L60" s="2">
        <f t="shared" si="19"/>
        <v>8434.2710238789732</v>
      </c>
      <c r="M60" s="7">
        <v>360</v>
      </c>
      <c r="N60" s="6">
        <v>601</v>
      </c>
      <c r="O60" s="5">
        <f t="shared" si="20"/>
        <v>4.2446800245781804E-3</v>
      </c>
      <c r="P60" s="5">
        <f t="shared" si="21"/>
        <v>3.8202120221203626</v>
      </c>
      <c r="Q60" s="3">
        <f t="shared" si="22"/>
        <v>76.404240442407257</v>
      </c>
      <c r="R60" s="2">
        <f t="shared" si="23"/>
        <v>8489.3600491563611</v>
      </c>
      <c r="S60" s="4">
        <f t="shared" si="24"/>
        <v>76.383052355762104</v>
      </c>
      <c r="T60" s="3">
        <f t="shared" si="25"/>
        <v>0.37916612377968678</v>
      </c>
      <c r="V60">
        <f t="shared" si="26"/>
        <v>4.9640085344283E-3</v>
      </c>
    </row>
    <row r="61" spans="1:22" x14ac:dyDescent="0.2">
      <c r="A61" s="6"/>
      <c r="B61" s="22"/>
      <c r="C61" s="5"/>
      <c r="D61" s="5"/>
      <c r="E61" s="3"/>
      <c r="F61" s="2"/>
      <c r="G61" s="6"/>
      <c r="H61" s="22"/>
      <c r="I61" s="5"/>
      <c r="J61" s="5"/>
      <c r="K61" s="3"/>
      <c r="L61" s="2"/>
      <c r="M61" s="6"/>
      <c r="N61" s="22"/>
      <c r="O61" s="5"/>
      <c r="P61" s="5"/>
      <c r="Q61" s="3"/>
      <c r="R61" s="2"/>
      <c r="S61" s="25"/>
      <c r="T61" s="24"/>
    </row>
    <row r="64" spans="1:22" x14ac:dyDescent="0.2">
      <c r="B64" t="s">
        <v>14</v>
      </c>
      <c r="C64" t="s">
        <v>10</v>
      </c>
    </row>
    <row r="65" spans="1:3" x14ac:dyDescent="0.2">
      <c r="A65" t="s">
        <v>19</v>
      </c>
      <c r="B65">
        <v>42.57</v>
      </c>
      <c r="C65">
        <v>81</v>
      </c>
    </row>
    <row r="66" spans="1:3" x14ac:dyDescent="0.2">
      <c r="B66">
        <v>62.43</v>
      </c>
      <c r="C66">
        <v>101.4</v>
      </c>
    </row>
    <row r="67" spans="1:3" x14ac:dyDescent="0.2">
      <c r="B67">
        <v>66.98</v>
      </c>
      <c r="C67">
        <v>85.57</v>
      </c>
    </row>
    <row r="69" spans="1:3" x14ac:dyDescent="0.2">
      <c r="A69" t="s">
        <v>20</v>
      </c>
      <c r="B69">
        <f>_xlfn.T.TEST(B65:B67,C65:C67,2,2)</f>
        <v>3.0108439981409336E-2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2E107-1740-AA4C-ABED-69A43B40CA1C}">
  <dimension ref="A1:V69"/>
  <sheetViews>
    <sheetView workbookViewId="0">
      <selection activeCell="B61" sqref="A61:XFD61"/>
    </sheetView>
  </sheetViews>
  <sheetFormatPr baseColWidth="10" defaultRowHeight="16" x14ac:dyDescent="0.2"/>
  <cols>
    <col min="2" max="2" width="21" customWidth="1"/>
    <col min="3" max="3" width="15.83203125" customWidth="1"/>
  </cols>
  <sheetData>
    <row r="1" spans="1:3" x14ac:dyDescent="0.2">
      <c r="A1" t="s">
        <v>18</v>
      </c>
      <c r="C1">
        <v>67.900000000000006</v>
      </c>
    </row>
    <row r="2" spans="1:3" x14ac:dyDescent="0.2">
      <c r="A2" t="s">
        <v>17</v>
      </c>
      <c r="B2" t="s">
        <v>16</v>
      </c>
      <c r="C2">
        <v>66.599999999999994</v>
      </c>
    </row>
    <row r="3" spans="1:3" x14ac:dyDescent="0.2">
      <c r="A3" s="19">
        <v>5.0000000000000001E-4</v>
      </c>
      <c r="B3" s="20">
        <f>AVERAGE(C1:C3)</f>
        <v>67.666666666666671</v>
      </c>
      <c r="C3">
        <v>68.5</v>
      </c>
    </row>
    <row r="4" spans="1:3" x14ac:dyDescent="0.2">
      <c r="A4" s="19">
        <v>1E-3</v>
      </c>
      <c r="B4">
        <v>138.9</v>
      </c>
    </row>
    <row r="5" spans="1:3" x14ac:dyDescent="0.2">
      <c r="A5" s="19">
        <v>0.01</v>
      </c>
      <c r="B5" s="21">
        <v>1387.5</v>
      </c>
    </row>
    <row r="6" spans="1:3" x14ac:dyDescent="0.2">
      <c r="A6" s="19">
        <v>0.05</v>
      </c>
      <c r="B6" s="21">
        <v>7156.2</v>
      </c>
    </row>
    <row r="7" spans="1:3" x14ac:dyDescent="0.2">
      <c r="A7" s="19">
        <v>0.1</v>
      </c>
      <c r="B7" s="21">
        <v>14123.4</v>
      </c>
    </row>
    <row r="9" spans="1:3" x14ac:dyDescent="0.2">
      <c r="A9" t="s">
        <v>0</v>
      </c>
      <c r="B9" t="s">
        <v>15</v>
      </c>
    </row>
    <row r="10" spans="1:3" x14ac:dyDescent="0.2">
      <c r="A10">
        <f>STDEV(C1:C3)</f>
        <v>0.97125348562223479</v>
      </c>
      <c r="B10">
        <f>3*A10/26064</f>
        <v>1.1179252827143586E-4</v>
      </c>
    </row>
    <row r="16" spans="1:3" x14ac:dyDescent="0.2">
      <c r="A16" t="s">
        <v>26</v>
      </c>
      <c r="B16" t="s">
        <v>27</v>
      </c>
    </row>
    <row r="17" spans="1:20" x14ac:dyDescent="0.2">
      <c r="A17" t="s">
        <v>22</v>
      </c>
      <c r="B17" t="s">
        <v>48</v>
      </c>
    </row>
    <row r="18" spans="1:20" x14ac:dyDescent="0.2">
      <c r="A18" t="s">
        <v>23</v>
      </c>
      <c r="B18" t="s">
        <v>42</v>
      </c>
    </row>
    <row r="19" spans="1:20" x14ac:dyDescent="0.2">
      <c r="A19" t="s">
        <v>24</v>
      </c>
      <c r="B19" t="s">
        <v>43</v>
      </c>
    </row>
    <row r="20" spans="1:20" x14ac:dyDescent="0.2">
      <c r="A20" t="s">
        <v>25</v>
      </c>
      <c r="B20" t="s">
        <v>28</v>
      </c>
    </row>
    <row r="21" spans="1:20" x14ac:dyDescent="0.2">
      <c r="A21" t="s">
        <v>29</v>
      </c>
      <c r="B21" t="s">
        <v>44</v>
      </c>
    </row>
    <row r="24" spans="1:20" x14ac:dyDescent="0.2">
      <c r="A24" t="s">
        <v>31</v>
      </c>
      <c r="B24" t="s">
        <v>30</v>
      </c>
    </row>
    <row r="25" spans="1:20" x14ac:dyDescent="0.2">
      <c r="A25" t="s">
        <v>16</v>
      </c>
      <c r="B25" t="s">
        <v>21</v>
      </c>
    </row>
    <row r="26" spans="1:20" x14ac:dyDescent="0.2">
      <c r="A26">
        <v>12113.1</v>
      </c>
      <c r="B26">
        <f>A26/138655</f>
        <v>8.7361436659334324E-2</v>
      </c>
    </row>
    <row r="27" spans="1:20" x14ac:dyDescent="0.2">
      <c r="A27">
        <v>13591.5</v>
      </c>
      <c r="B27">
        <f t="shared" ref="B27:B28" si="0">A27/138655</f>
        <v>9.8023872200786122E-2</v>
      </c>
    </row>
    <row r="28" spans="1:20" x14ac:dyDescent="0.2">
      <c r="A28">
        <v>11870</v>
      </c>
      <c r="B28">
        <f t="shared" si="0"/>
        <v>8.5608164148425953E-2</v>
      </c>
    </row>
    <row r="29" spans="1:20" x14ac:dyDescent="0.2">
      <c r="B29">
        <f>AVERAGE(B26:B28)</f>
        <v>9.0331157669515452E-2</v>
      </c>
    </row>
    <row r="30" spans="1:20" x14ac:dyDescent="0.2">
      <c r="B30">
        <f>STDEV(B26:B28)</f>
        <v>6.7195151438994294E-3</v>
      </c>
    </row>
    <row r="31" spans="1:20" ht="17" thickBot="1" x14ac:dyDescent="0.25"/>
    <row r="32" spans="1:20" x14ac:dyDescent="0.2">
      <c r="A32" s="30" t="s">
        <v>49</v>
      </c>
      <c r="B32" s="31"/>
      <c r="C32" s="18">
        <v>5</v>
      </c>
      <c r="D32" s="18"/>
      <c r="E32" s="17"/>
      <c r="F32" s="2"/>
      <c r="G32" s="30" t="s">
        <v>49</v>
      </c>
      <c r="H32" s="31"/>
      <c r="I32" s="18">
        <v>5</v>
      </c>
      <c r="J32" s="18"/>
      <c r="K32" s="17"/>
      <c r="L32" s="2"/>
      <c r="M32" s="30" t="s">
        <v>49</v>
      </c>
      <c r="N32" s="31"/>
      <c r="O32" s="18">
        <v>5</v>
      </c>
      <c r="P32" s="18"/>
      <c r="Q32" s="17"/>
      <c r="R32" s="6"/>
      <c r="S32" s="2"/>
      <c r="T32" s="2"/>
    </row>
    <row r="33" spans="1:20" ht="17" thickBot="1" x14ac:dyDescent="0.25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0" x14ac:dyDescent="0.2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</row>
    <row r="35" spans="1:20" x14ac:dyDescent="0.2">
      <c r="A35" s="7">
        <v>0</v>
      </c>
      <c r="B35" s="10">
        <v>0</v>
      </c>
      <c r="C35" s="5">
        <f>B35/141589</f>
        <v>0</v>
      </c>
      <c r="D35" s="5">
        <f>C35*900</f>
        <v>0</v>
      </c>
      <c r="E35" s="3">
        <f>D35/5*100</f>
        <v>0</v>
      </c>
      <c r="F35" s="2"/>
      <c r="G35" s="7">
        <v>0</v>
      </c>
      <c r="H35" s="10">
        <v>0</v>
      </c>
      <c r="I35" s="5">
        <f>H35/141589</f>
        <v>0</v>
      </c>
      <c r="J35" s="5">
        <f>I35*900</f>
        <v>0</v>
      </c>
      <c r="K35" s="3">
        <f>J35/5*100</f>
        <v>0</v>
      </c>
      <c r="L35" s="2"/>
      <c r="M35" s="7">
        <v>0</v>
      </c>
      <c r="N35" s="10">
        <v>0</v>
      </c>
      <c r="O35" s="5">
        <f>N35/141589</f>
        <v>0</v>
      </c>
      <c r="P35" s="5">
        <f>O35*900</f>
        <v>0</v>
      </c>
      <c r="Q35" s="3">
        <f>P35/5*100</f>
        <v>0</v>
      </c>
      <c r="R35" s="1"/>
      <c r="S35" s="4">
        <f t="shared" ref="S35:S44" si="1">AVERAGE(E35,K35,Q35)</f>
        <v>0</v>
      </c>
      <c r="T35" s="3">
        <f t="shared" ref="T35:T44" si="2">STDEVP(E35,K35,Q35)</f>
        <v>0</v>
      </c>
    </row>
    <row r="36" spans="1:20" x14ac:dyDescent="0.2">
      <c r="A36" s="7">
        <v>5</v>
      </c>
      <c r="B36" s="10">
        <v>693.5</v>
      </c>
      <c r="C36" s="5">
        <f t="shared" ref="C36:C44" si="3">B36/141589</f>
        <v>4.8979793628036077E-3</v>
      </c>
      <c r="D36" s="5">
        <f t="shared" ref="D36:D44" si="4">C36*900</f>
        <v>4.4081814265232468</v>
      </c>
      <c r="E36" s="3">
        <f t="shared" ref="E36:E44" si="5">D36/5*100</f>
        <v>88.163628530464933</v>
      </c>
      <c r="F36" s="2"/>
      <c r="G36" s="7">
        <v>5</v>
      </c>
      <c r="H36" s="10">
        <v>791.4</v>
      </c>
      <c r="I36" s="5">
        <f t="shared" ref="I36:I44" si="6">H36/141589</f>
        <v>5.5894172569903025E-3</v>
      </c>
      <c r="J36" s="5">
        <f t="shared" ref="J36:J44" si="7">I36*900</f>
        <v>5.0304755312912723</v>
      </c>
      <c r="K36" s="3">
        <f t="shared" ref="K36:K44" si="8">J36/5*100</f>
        <v>100.60951062582544</v>
      </c>
      <c r="L36" s="2"/>
      <c r="M36" s="7">
        <v>5</v>
      </c>
      <c r="N36" s="10">
        <v>733.1</v>
      </c>
      <c r="O36" s="5">
        <f t="shared" ref="O36:O44" si="9">N36/141589</f>
        <v>5.1776621065195748E-3</v>
      </c>
      <c r="P36" s="5">
        <f t="shared" ref="P36:P44" si="10">O36*900</f>
        <v>4.6598958958676171</v>
      </c>
      <c r="Q36" s="3">
        <f t="shared" ref="Q36:Q44" si="11">P36/5*100</f>
        <v>93.197917917352342</v>
      </c>
      <c r="R36" s="1"/>
      <c r="S36" s="4">
        <f t="shared" si="1"/>
        <v>93.990352357880909</v>
      </c>
      <c r="T36" s="3">
        <f t="shared" si="2"/>
        <v>5.1118137381172017</v>
      </c>
    </row>
    <row r="37" spans="1:20" x14ac:dyDescent="0.2">
      <c r="A37" s="7">
        <v>15</v>
      </c>
      <c r="B37" s="10">
        <v>710.7</v>
      </c>
      <c r="C37" s="5">
        <f t="shared" si="3"/>
        <v>5.0194577262357952E-3</v>
      </c>
      <c r="D37" s="5">
        <f t="shared" si="4"/>
        <v>4.5175119536122157</v>
      </c>
      <c r="E37" s="3">
        <f t="shared" si="5"/>
        <v>90.350239072244307</v>
      </c>
      <c r="F37" s="2"/>
      <c r="G37" s="7">
        <v>15</v>
      </c>
      <c r="H37" s="6">
        <v>742.5</v>
      </c>
      <c r="I37" s="5">
        <f t="shared" si="6"/>
        <v>5.2440514446743742E-3</v>
      </c>
      <c r="J37" s="5">
        <f t="shared" si="7"/>
        <v>4.7196463002069367</v>
      </c>
      <c r="K37" s="3">
        <f t="shared" si="8"/>
        <v>94.392926004138729</v>
      </c>
      <c r="L37" s="2"/>
      <c r="M37" s="7">
        <v>15</v>
      </c>
      <c r="N37" s="6">
        <v>713.5</v>
      </c>
      <c r="O37" s="5">
        <f t="shared" si="9"/>
        <v>5.0392332737712675E-3</v>
      </c>
      <c r="P37" s="5">
        <f t="shared" si="10"/>
        <v>4.5353099463941406</v>
      </c>
      <c r="Q37" s="3">
        <f t="shared" si="11"/>
        <v>90.706198927882809</v>
      </c>
      <c r="R37" s="1"/>
      <c r="S37" s="4">
        <f t="shared" si="1"/>
        <v>91.81645466808861</v>
      </c>
      <c r="T37" s="3">
        <f t="shared" si="2"/>
        <v>1.8276269246981529</v>
      </c>
    </row>
    <row r="38" spans="1:20" x14ac:dyDescent="0.2">
      <c r="A38" s="7">
        <v>30</v>
      </c>
      <c r="B38" s="6">
        <v>679.9</v>
      </c>
      <c r="C38" s="5">
        <f t="shared" si="3"/>
        <v>4.8019267033455985E-3</v>
      </c>
      <c r="D38" s="5">
        <f t="shared" si="4"/>
        <v>4.3217340330110385</v>
      </c>
      <c r="E38" s="3">
        <f t="shared" si="5"/>
        <v>86.434680660220778</v>
      </c>
      <c r="F38" s="2"/>
      <c r="G38" s="7">
        <v>30</v>
      </c>
      <c r="H38" s="6">
        <v>701.2</v>
      </c>
      <c r="I38" s="5">
        <f t="shared" si="6"/>
        <v>4.9523621185261569E-3</v>
      </c>
      <c r="J38" s="5">
        <f t="shared" si="7"/>
        <v>4.4571259066735411</v>
      </c>
      <c r="K38" s="3">
        <f t="shared" si="8"/>
        <v>89.14251813347083</v>
      </c>
      <c r="L38" s="2"/>
      <c r="M38" s="7">
        <v>30</v>
      </c>
      <c r="N38" s="6">
        <v>684.8</v>
      </c>
      <c r="O38" s="5">
        <f t="shared" si="9"/>
        <v>4.8365339115326754E-3</v>
      </c>
      <c r="P38" s="5">
        <f t="shared" si="10"/>
        <v>4.3528805203794079</v>
      </c>
      <c r="Q38" s="3">
        <f t="shared" si="11"/>
        <v>87.057610407588157</v>
      </c>
      <c r="R38" s="1"/>
      <c r="S38" s="4">
        <f t="shared" si="1"/>
        <v>87.544936400426579</v>
      </c>
      <c r="T38" s="3">
        <f t="shared" si="2"/>
        <v>1.1579323275725224</v>
      </c>
    </row>
    <row r="39" spans="1:20" x14ac:dyDescent="0.2">
      <c r="A39" s="7">
        <v>45</v>
      </c>
      <c r="B39" s="6">
        <v>644.5</v>
      </c>
      <c r="C39" s="5">
        <f t="shared" si="3"/>
        <v>4.5519072809328412E-3</v>
      </c>
      <c r="D39" s="5">
        <f t="shared" si="4"/>
        <v>4.096716552839557</v>
      </c>
      <c r="E39" s="3">
        <f t="shared" si="5"/>
        <v>81.934331056791137</v>
      </c>
      <c r="F39" s="2"/>
      <c r="G39" s="7">
        <v>45</v>
      </c>
      <c r="H39" s="6">
        <v>663.2</v>
      </c>
      <c r="I39" s="5">
        <f t="shared" si="6"/>
        <v>4.6839796876876035E-3</v>
      </c>
      <c r="J39" s="5">
        <f t="shared" si="7"/>
        <v>4.2155817189188429</v>
      </c>
      <c r="K39" s="3">
        <f t="shared" si="8"/>
        <v>84.311634378376851</v>
      </c>
      <c r="L39" s="2"/>
      <c r="M39" s="7">
        <v>45</v>
      </c>
      <c r="N39" s="6">
        <v>645.5</v>
      </c>
      <c r="O39" s="5">
        <f t="shared" si="9"/>
        <v>4.5589699764812235E-3</v>
      </c>
      <c r="P39" s="5">
        <f t="shared" si="10"/>
        <v>4.1030729788331008</v>
      </c>
      <c r="Q39" s="3">
        <f t="shared" si="11"/>
        <v>82.061459576662017</v>
      </c>
      <c r="R39" s="1"/>
      <c r="S39" s="4">
        <f t="shared" si="1"/>
        <v>82.769141670609997</v>
      </c>
      <c r="T39" s="3">
        <f t="shared" si="2"/>
        <v>1.0919411553976006</v>
      </c>
    </row>
    <row r="40" spans="1:20" x14ac:dyDescent="0.2">
      <c r="A40" s="7">
        <v>60</v>
      </c>
      <c r="B40" s="6">
        <v>668.1</v>
      </c>
      <c r="C40" s="5">
        <f t="shared" si="3"/>
        <v>4.7185868958746794E-3</v>
      </c>
      <c r="D40" s="5">
        <f t="shared" si="4"/>
        <v>4.2467282062872114</v>
      </c>
      <c r="E40" s="3">
        <f t="shared" si="5"/>
        <v>84.934564125744231</v>
      </c>
      <c r="F40" s="2"/>
      <c r="G40" s="7">
        <v>60</v>
      </c>
      <c r="H40" s="6">
        <v>686.4</v>
      </c>
      <c r="I40" s="5">
        <f t="shared" si="6"/>
        <v>4.8478342244100883E-3</v>
      </c>
      <c r="J40" s="5">
        <f t="shared" si="7"/>
        <v>4.363050801969079</v>
      </c>
      <c r="K40" s="3">
        <f t="shared" si="8"/>
        <v>87.261016039381573</v>
      </c>
      <c r="L40" s="2"/>
      <c r="M40" s="7">
        <v>60</v>
      </c>
      <c r="N40" s="6">
        <v>680.5</v>
      </c>
      <c r="O40" s="5">
        <f t="shared" si="9"/>
        <v>4.8061643206746283E-3</v>
      </c>
      <c r="P40" s="5">
        <f t="shared" si="10"/>
        <v>4.3255478886071659</v>
      </c>
      <c r="Q40" s="3">
        <f t="shared" si="11"/>
        <v>86.510957772143314</v>
      </c>
      <c r="R40" s="1"/>
      <c r="S40" s="4">
        <f t="shared" si="1"/>
        <v>86.235512645756373</v>
      </c>
      <c r="T40" s="3">
        <f t="shared" si="2"/>
        <v>0.96953498814447181</v>
      </c>
    </row>
    <row r="41" spans="1:20" x14ac:dyDescent="0.2">
      <c r="A41" s="7">
        <v>90</v>
      </c>
      <c r="B41" s="6">
        <v>661</v>
      </c>
      <c r="C41" s="5">
        <f t="shared" si="3"/>
        <v>4.66844175748116E-3</v>
      </c>
      <c r="D41" s="5">
        <f t="shared" si="4"/>
        <v>4.2015975817330444</v>
      </c>
      <c r="E41" s="3">
        <f t="shared" si="5"/>
        <v>84.031951634660885</v>
      </c>
      <c r="F41" s="2"/>
      <c r="G41" s="7">
        <v>90</v>
      </c>
      <c r="H41" s="6">
        <v>670.3</v>
      </c>
      <c r="I41" s="5">
        <f t="shared" si="6"/>
        <v>4.7341248260811221E-3</v>
      </c>
      <c r="J41" s="5">
        <f t="shared" si="7"/>
        <v>4.2607123434730099</v>
      </c>
      <c r="K41" s="3">
        <f t="shared" si="8"/>
        <v>85.214246869460197</v>
      </c>
      <c r="L41" s="2"/>
      <c r="M41" s="7">
        <v>90</v>
      </c>
      <c r="N41" s="10">
        <v>672.4</v>
      </c>
      <c r="O41" s="5">
        <f t="shared" si="9"/>
        <v>4.7489564867327265E-3</v>
      </c>
      <c r="P41" s="5">
        <f t="shared" si="10"/>
        <v>4.2740608380594542</v>
      </c>
      <c r="Q41" s="3">
        <f t="shared" si="11"/>
        <v>85.481216761189089</v>
      </c>
      <c r="R41" s="1"/>
      <c r="S41" s="4">
        <f t="shared" si="1"/>
        <v>84.909138421770066</v>
      </c>
      <c r="T41" s="3">
        <f t="shared" si="2"/>
        <v>0.62976753667874297</v>
      </c>
    </row>
    <row r="42" spans="1:20" x14ac:dyDescent="0.2">
      <c r="A42" s="7">
        <v>120</v>
      </c>
      <c r="B42" s="10">
        <v>707.6</v>
      </c>
      <c r="C42" s="5">
        <f t="shared" si="3"/>
        <v>4.9975633700358084E-3</v>
      </c>
      <c r="D42" s="5">
        <f t="shared" si="4"/>
        <v>4.4978070330322275</v>
      </c>
      <c r="E42" s="3">
        <f t="shared" si="5"/>
        <v>89.95614066064455</v>
      </c>
      <c r="F42" s="2"/>
      <c r="G42" s="7">
        <v>120</v>
      </c>
      <c r="H42" s="8">
        <v>728.4</v>
      </c>
      <c r="I42" s="5">
        <f t="shared" si="6"/>
        <v>5.1444674374421743E-3</v>
      </c>
      <c r="J42" s="5">
        <f t="shared" si="7"/>
        <v>4.6300206936979569</v>
      </c>
      <c r="K42" s="3">
        <f t="shared" si="8"/>
        <v>92.600413873959141</v>
      </c>
      <c r="L42" s="2"/>
      <c r="M42" s="7">
        <v>120</v>
      </c>
      <c r="N42" s="6">
        <v>716.7</v>
      </c>
      <c r="O42" s="5">
        <f t="shared" si="9"/>
        <v>5.0618338995260933E-3</v>
      </c>
      <c r="P42" s="5">
        <f t="shared" si="10"/>
        <v>4.5556505095734838</v>
      </c>
      <c r="Q42" s="3">
        <f t="shared" si="11"/>
        <v>91.113010191469684</v>
      </c>
      <c r="R42" s="1"/>
      <c r="S42" s="4">
        <f t="shared" si="1"/>
        <v>91.223188242024449</v>
      </c>
      <c r="T42" s="3">
        <f t="shared" si="2"/>
        <v>1.0823276179239216</v>
      </c>
    </row>
    <row r="43" spans="1:20" x14ac:dyDescent="0.2">
      <c r="A43" s="7">
        <v>240</v>
      </c>
      <c r="B43" s="10">
        <v>616.70000000000005</v>
      </c>
      <c r="C43" s="5">
        <f t="shared" si="3"/>
        <v>4.3555643446877941E-3</v>
      </c>
      <c r="D43" s="5">
        <f t="shared" si="4"/>
        <v>3.9200079102190148</v>
      </c>
      <c r="E43" s="3">
        <f t="shared" si="5"/>
        <v>78.400158204380304</v>
      </c>
      <c r="F43" s="2"/>
      <c r="G43" s="7">
        <v>240</v>
      </c>
      <c r="H43" s="8">
        <v>639.9</v>
      </c>
      <c r="I43" s="5">
        <f t="shared" si="6"/>
        <v>4.5194188814102788E-3</v>
      </c>
      <c r="J43" s="5">
        <f t="shared" si="7"/>
        <v>4.0674769932692509</v>
      </c>
      <c r="K43" s="3">
        <f t="shared" si="8"/>
        <v>81.349539865385026</v>
      </c>
      <c r="L43" s="2"/>
      <c r="M43" s="7">
        <v>240</v>
      </c>
      <c r="N43" s="6">
        <v>633.1</v>
      </c>
      <c r="O43" s="5">
        <f t="shared" si="9"/>
        <v>4.4713925516812747E-3</v>
      </c>
      <c r="P43" s="5">
        <f t="shared" si="10"/>
        <v>4.0242532965131472</v>
      </c>
      <c r="Q43" s="3">
        <f t="shared" si="11"/>
        <v>80.485065930262948</v>
      </c>
      <c r="R43" s="1"/>
      <c r="S43" s="4">
        <f t="shared" si="1"/>
        <v>80.078254666676088</v>
      </c>
      <c r="T43" s="3">
        <f t="shared" si="2"/>
        <v>1.2379646195007872</v>
      </c>
    </row>
    <row r="44" spans="1:20" x14ac:dyDescent="0.2">
      <c r="A44" s="7">
        <v>360</v>
      </c>
      <c r="B44" s="10">
        <v>597.1</v>
      </c>
      <c r="C44" s="5">
        <f t="shared" si="3"/>
        <v>4.2171355119394868E-3</v>
      </c>
      <c r="D44" s="5">
        <f t="shared" si="4"/>
        <v>3.7954219607455379</v>
      </c>
      <c r="E44" s="3">
        <f t="shared" si="5"/>
        <v>75.908439214910757</v>
      </c>
      <c r="F44" s="2"/>
      <c r="G44" s="7">
        <v>360</v>
      </c>
      <c r="H44" s="8">
        <v>631.29999999999995</v>
      </c>
      <c r="I44" s="5">
        <f t="shared" si="6"/>
        <v>4.4586796996941847E-3</v>
      </c>
      <c r="J44" s="5">
        <f t="shared" si="7"/>
        <v>4.0128117297247661</v>
      </c>
      <c r="K44" s="3">
        <f t="shared" si="8"/>
        <v>80.256234594495325</v>
      </c>
      <c r="L44" s="2"/>
      <c r="M44" s="7">
        <v>360</v>
      </c>
      <c r="N44" s="6">
        <v>625.6</v>
      </c>
      <c r="O44" s="5">
        <f t="shared" si="9"/>
        <v>4.4184223350684027E-3</v>
      </c>
      <c r="P44" s="5">
        <f t="shared" si="10"/>
        <v>3.9765801015615625</v>
      </c>
      <c r="Q44" s="3">
        <f t="shared" si="11"/>
        <v>79.531602031231259</v>
      </c>
      <c r="R44" s="1"/>
      <c r="S44" s="4">
        <f t="shared" si="1"/>
        <v>78.565425280212438</v>
      </c>
      <c r="T44" s="3">
        <f t="shared" si="2"/>
        <v>1.9019208363022859</v>
      </c>
    </row>
    <row r="45" spans="1:20" x14ac:dyDescent="0.2">
      <c r="A45" s="6"/>
      <c r="B45" s="10"/>
      <c r="C45" s="5"/>
      <c r="D45" s="5"/>
      <c r="E45" s="3"/>
      <c r="F45" s="2"/>
      <c r="G45" s="6"/>
      <c r="H45" s="8"/>
      <c r="I45" s="5"/>
      <c r="J45" s="5"/>
      <c r="K45" s="3"/>
      <c r="L45" s="2"/>
      <c r="M45" s="6"/>
      <c r="N45" s="6"/>
      <c r="O45" s="5"/>
      <c r="P45" s="5"/>
      <c r="Q45" s="3"/>
      <c r="R45" s="1"/>
      <c r="S45" s="4"/>
      <c r="T45" s="3"/>
    </row>
    <row r="46" spans="1:20" x14ac:dyDescent="0.2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0" ht="17" thickBo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0" x14ac:dyDescent="0.2">
      <c r="A48" s="30" t="s">
        <v>50</v>
      </c>
      <c r="B48" s="31"/>
      <c r="C48" s="18">
        <v>5</v>
      </c>
      <c r="D48" s="18"/>
      <c r="E48" s="17"/>
      <c r="F48" s="2"/>
      <c r="G48" s="30" t="s">
        <v>50</v>
      </c>
      <c r="H48" s="31"/>
      <c r="I48" s="18">
        <v>5</v>
      </c>
      <c r="J48" s="18"/>
      <c r="K48" s="17"/>
      <c r="L48" s="2"/>
      <c r="M48" s="30" t="s">
        <v>50</v>
      </c>
      <c r="N48" s="31"/>
      <c r="O48" s="18">
        <v>5</v>
      </c>
      <c r="P48" s="18"/>
      <c r="Q48" s="17"/>
      <c r="R48" s="6"/>
      <c r="S48" s="14"/>
      <c r="T48" s="14"/>
    </row>
    <row r="49" spans="1:22" ht="17" thickBot="1" x14ac:dyDescent="0.25">
      <c r="A49" s="16" t="s">
        <v>9</v>
      </c>
      <c r="B49" s="15"/>
      <c r="C49" s="6"/>
      <c r="D49" s="6"/>
      <c r="E49" s="11"/>
      <c r="F49" s="2"/>
      <c r="G49" s="16" t="s">
        <v>8</v>
      </c>
      <c r="H49" s="15"/>
      <c r="I49" s="6"/>
      <c r="J49" s="6"/>
      <c r="K49" s="11"/>
      <c r="L49" s="2"/>
      <c r="M49" s="16" t="s">
        <v>7</v>
      </c>
      <c r="N49" s="15"/>
      <c r="O49" s="6"/>
      <c r="P49" s="6"/>
      <c r="Q49" s="11"/>
      <c r="R49" s="6"/>
      <c r="S49" s="14"/>
      <c r="T49" s="14"/>
    </row>
    <row r="50" spans="1:22" x14ac:dyDescent="0.2">
      <c r="A50" s="7" t="s">
        <v>6</v>
      </c>
      <c r="B50" s="6" t="s">
        <v>5</v>
      </c>
      <c r="C50" s="6" t="s">
        <v>4</v>
      </c>
      <c r="D50" s="6" t="s">
        <v>3</v>
      </c>
      <c r="E50" s="11" t="s">
        <v>2</v>
      </c>
      <c r="F50" s="2"/>
      <c r="G50" s="7" t="s">
        <v>6</v>
      </c>
      <c r="H50" s="6" t="s">
        <v>5</v>
      </c>
      <c r="I50" s="6" t="s">
        <v>4</v>
      </c>
      <c r="J50" s="6" t="s">
        <v>3</v>
      </c>
      <c r="K50" s="11" t="s">
        <v>2</v>
      </c>
      <c r="L50" s="2"/>
      <c r="M50" s="7" t="s">
        <v>6</v>
      </c>
      <c r="N50" s="6" t="s">
        <v>5</v>
      </c>
      <c r="O50" s="6" t="s">
        <v>4</v>
      </c>
      <c r="P50" s="6" t="s">
        <v>3</v>
      </c>
      <c r="Q50" s="11" t="s">
        <v>2</v>
      </c>
      <c r="R50" s="6"/>
      <c r="S50" s="13" t="s">
        <v>1</v>
      </c>
      <c r="T50" s="12" t="s">
        <v>0</v>
      </c>
      <c r="V50" s="22" t="s">
        <v>32</v>
      </c>
    </row>
    <row r="51" spans="1:22" x14ac:dyDescent="0.2">
      <c r="A51" s="7">
        <v>0</v>
      </c>
      <c r="B51" s="6">
        <v>0</v>
      </c>
      <c r="C51" s="5">
        <f>B51/141589</f>
        <v>0</v>
      </c>
      <c r="D51" s="5">
        <f>C51*900</f>
        <v>0</v>
      </c>
      <c r="E51" s="3">
        <f>D51/5*100</f>
        <v>0</v>
      </c>
      <c r="F51" s="2">
        <f>C51*1000000*2</f>
        <v>0</v>
      </c>
      <c r="G51" s="7">
        <v>0</v>
      </c>
      <c r="H51" s="6">
        <v>0</v>
      </c>
      <c r="I51" s="5">
        <f>H51/141589</f>
        <v>0</v>
      </c>
      <c r="J51" s="5">
        <f>I51*900</f>
        <v>0</v>
      </c>
      <c r="K51" s="3">
        <f>J51/5*100</f>
        <v>0</v>
      </c>
      <c r="L51" s="2">
        <f>I51*1000000*2</f>
        <v>0</v>
      </c>
      <c r="M51" s="7">
        <v>0</v>
      </c>
      <c r="N51" s="6">
        <v>0</v>
      </c>
      <c r="O51" s="5">
        <f>N51/141589</f>
        <v>0</v>
      </c>
      <c r="P51" s="5">
        <f>O51*900</f>
        <v>0</v>
      </c>
      <c r="Q51" s="3">
        <f>P51/5*100</f>
        <v>0</v>
      </c>
      <c r="R51" s="2">
        <f>O51*1000000*2</f>
        <v>0</v>
      </c>
      <c r="S51" s="4">
        <f>AVERAGE(E51,K51,Q51)</f>
        <v>0</v>
      </c>
      <c r="T51" s="3">
        <f>STDEVP(E51,K51,Q51)</f>
        <v>0</v>
      </c>
    </row>
    <row r="52" spans="1:22" x14ac:dyDescent="0.2">
      <c r="A52" s="7">
        <v>5</v>
      </c>
      <c r="B52" s="6">
        <v>804.3</v>
      </c>
      <c r="C52" s="5">
        <f t="shared" ref="C52:C60" si="12">B52/141589</f>
        <v>5.6805260295644429E-3</v>
      </c>
      <c r="D52" s="5">
        <f t="shared" ref="D52:D60" si="13">C52*900</f>
        <v>5.1124734266079983</v>
      </c>
      <c r="E52" s="3">
        <f t="shared" ref="E52:E60" si="14">D52/5*100</f>
        <v>102.24946853215997</v>
      </c>
      <c r="F52" s="2">
        <f t="shared" ref="F52:F60" si="15">C52*1000000*2</f>
        <v>11361.052059128886</v>
      </c>
      <c r="G52" s="7">
        <v>5</v>
      </c>
      <c r="H52" s="6">
        <v>819</v>
      </c>
      <c r="I52" s="5">
        <f t="shared" ref="I52:I60" si="16">H52/141589</f>
        <v>5.7843476541256733E-3</v>
      </c>
      <c r="J52" s="5">
        <f t="shared" ref="J52:J60" si="17">I52*900</f>
        <v>5.2059128887131063</v>
      </c>
      <c r="K52" s="3">
        <f t="shared" ref="K52:K60" si="18">J52/5*100</f>
        <v>104.11825777426213</v>
      </c>
      <c r="L52" s="2">
        <f t="shared" ref="L52:L60" si="19">I52*1000000*2</f>
        <v>11568.695308251346</v>
      </c>
      <c r="M52" s="7">
        <v>5</v>
      </c>
      <c r="N52" s="6">
        <v>812.3</v>
      </c>
      <c r="O52" s="5">
        <f t="shared" ref="O52:O60" si="20">N52/141589</f>
        <v>5.7370275939515073E-3</v>
      </c>
      <c r="P52" s="5">
        <f t="shared" ref="P52:P60" si="21">O52*900</f>
        <v>5.1633248345563567</v>
      </c>
      <c r="Q52" s="3">
        <f t="shared" ref="Q52:Q60" si="22">P52/5*100</f>
        <v>103.26649669112713</v>
      </c>
      <c r="R52" s="2">
        <f t="shared" ref="R52:R60" si="23">O52*1000000*2</f>
        <v>11474.055187903015</v>
      </c>
      <c r="S52" s="4">
        <f>AVERAGE(E52,K52,Q52)</f>
        <v>103.21140766584973</v>
      </c>
      <c r="T52" s="3">
        <f>STDEVP(E52,K52,Q52)</f>
        <v>0.763923821847313</v>
      </c>
    </row>
    <row r="53" spans="1:22" x14ac:dyDescent="0.2">
      <c r="A53" s="7">
        <v>15</v>
      </c>
      <c r="B53" s="6">
        <v>724.1</v>
      </c>
      <c r="C53" s="5">
        <f t="shared" si="12"/>
        <v>5.1140978465841272E-3</v>
      </c>
      <c r="D53" s="5">
        <f t="shared" si="13"/>
        <v>4.6026880619257149</v>
      </c>
      <c r="E53" s="3">
        <f t="shared" si="14"/>
        <v>92.053761238514298</v>
      </c>
      <c r="F53" s="2">
        <f t="shared" si="15"/>
        <v>10228.195693168254</v>
      </c>
      <c r="G53" s="7">
        <v>15</v>
      </c>
      <c r="H53" s="6">
        <v>732</v>
      </c>
      <c r="I53" s="5">
        <f t="shared" si="16"/>
        <v>5.1698931414163526E-3</v>
      </c>
      <c r="J53" s="5">
        <f t="shared" si="17"/>
        <v>4.6529038272747174</v>
      </c>
      <c r="K53" s="3">
        <f t="shared" si="18"/>
        <v>93.058076545494345</v>
      </c>
      <c r="L53" s="2">
        <f t="shared" si="19"/>
        <v>10339.786282832705</v>
      </c>
      <c r="M53" s="7">
        <v>15</v>
      </c>
      <c r="N53" s="6">
        <v>742.9</v>
      </c>
      <c r="O53" s="5">
        <f t="shared" si="20"/>
        <v>5.2468765228937276E-3</v>
      </c>
      <c r="P53" s="5">
        <f t="shared" si="21"/>
        <v>4.7221888706043549</v>
      </c>
      <c r="Q53" s="3">
        <f t="shared" si="22"/>
        <v>94.443777412087087</v>
      </c>
      <c r="R53" s="2">
        <f t="shared" si="23"/>
        <v>10493.753045787455</v>
      </c>
      <c r="S53" s="4">
        <f t="shared" ref="S53:S60" si="24">AVERAGE(E53,K53,Q53)</f>
        <v>93.185205065365224</v>
      </c>
      <c r="T53" s="3">
        <f t="shared" ref="T53:T60" si="25">STDEVP(E53,K53,Q53)</f>
        <v>0.97985222454147081</v>
      </c>
      <c r="V53">
        <f>T53/S53</f>
        <v>1.0515105094785687E-2</v>
      </c>
    </row>
    <row r="54" spans="1:22" x14ac:dyDescent="0.2">
      <c r="A54" s="7">
        <v>30</v>
      </c>
      <c r="B54" s="6">
        <v>695.5</v>
      </c>
      <c r="C54" s="5">
        <f t="shared" si="12"/>
        <v>4.912104753900374E-3</v>
      </c>
      <c r="D54" s="5">
        <f t="shared" si="13"/>
        <v>4.4208942785103362</v>
      </c>
      <c r="E54" s="3">
        <f t="shared" si="14"/>
        <v>88.417885570206721</v>
      </c>
      <c r="F54" s="2">
        <f t="shared" si="15"/>
        <v>9824.2095078007478</v>
      </c>
      <c r="G54" s="7">
        <v>30</v>
      </c>
      <c r="H54" s="6">
        <v>710.2</v>
      </c>
      <c r="I54" s="5">
        <f t="shared" si="16"/>
        <v>5.0159263784616036E-3</v>
      </c>
      <c r="J54" s="5">
        <f t="shared" si="17"/>
        <v>4.5143337406154433</v>
      </c>
      <c r="K54" s="3">
        <f t="shared" si="18"/>
        <v>90.28667481230886</v>
      </c>
      <c r="L54" s="2">
        <f t="shared" si="19"/>
        <v>10031.852756923206</v>
      </c>
      <c r="M54" s="7">
        <v>30</v>
      </c>
      <c r="N54" s="6">
        <v>712</v>
      </c>
      <c r="O54" s="5">
        <f t="shared" si="20"/>
        <v>5.0286392304486928E-3</v>
      </c>
      <c r="P54" s="5">
        <f t="shared" si="21"/>
        <v>4.5257753074038236</v>
      </c>
      <c r="Q54" s="3">
        <f t="shared" si="22"/>
        <v>90.515506148076469</v>
      </c>
      <c r="R54" s="2">
        <f t="shared" si="23"/>
        <v>10057.278460897385</v>
      </c>
      <c r="S54" s="4">
        <f t="shared" si="24"/>
        <v>89.740022176864002</v>
      </c>
      <c r="T54" s="3">
        <f t="shared" si="25"/>
        <v>0.93954771035669005</v>
      </c>
      <c r="V54">
        <f t="shared" ref="V54:V60" si="26">T54/S54</f>
        <v>1.0469662114691521E-2</v>
      </c>
    </row>
    <row r="55" spans="1:22" x14ac:dyDescent="0.2">
      <c r="A55" s="7">
        <v>45</v>
      </c>
      <c r="B55" s="6">
        <v>644.5</v>
      </c>
      <c r="C55" s="5">
        <f t="shared" si="12"/>
        <v>4.5519072809328412E-3</v>
      </c>
      <c r="D55" s="5">
        <f t="shared" si="13"/>
        <v>4.096716552839557</v>
      </c>
      <c r="E55" s="3">
        <f t="shared" si="14"/>
        <v>81.934331056791137</v>
      </c>
      <c r="F55" s="2">
        <f t="shared" si="15"/>
        <v>9103.8145618656818</v>
      </c>
      <c r="G55" s="7">
        <v>45</v>
      </c>
      <c r="H55" s="6">
        <v>665.4</v>
      </c>
      <c r="I55" s="5">
        <f t="shared" si="16"/>
        <v>4.6995176178940452E-3</v>
      </c>
      <c r="J55" s="5">
        <f t="shared" si="17"/>
        <v>4.2295658561046405</v>
      </c>
      <c r="K55" s="3">
        <f t="shared" si="18"/>
        <v>84.591317122092818</v>
      </c>
      <c r="L55" s="2">
        <f t="shared" si="19"/>
        <v>9399.0352357880911</v>
      </c>
      <c r="M55" s="7">
        <v>45</v>
      </c>
      <c r="N55" s="6">
        <v>679.8</v>
      </c>
      <c r="O55" s="5">
        <f t="shared" si="20"/>
        <v>4.8012204337907604E-3</v>
      </c>
      <c r="P55" s="5">
        <f t="shared" si="21"/>
        <v>4.3210983904116844</v>
      </c>
      <c r="Q55" s="3">
        <f t="shared" si="22"/>
        <v>86.421967808233688</v>
      </c>
      <c r="R55" s="2">
        <f t="shared" si="23"/>
        <v>9602.4408675815212</v>
      </c>
      <c r="S55" s="4">
        <f t="shared" si="24"/>
        <v>84.315871995705876</v>
      </c>
      <c r="T55" s="3">
        <f t="shared" si="25"/>
        <v>1.8423939890736727</v>
      </c>
      <c r="V55">
        <f t="shared" si="26"/>
        <v>2.1851093340616867E-2</v>
      </c>
    </row>
    <row r="56" spans="1:22" x14ac:dyDescent="0.2">
      <c r="A56" s="7">
        <v>60</v>
      </c>
      <c r="B56" s="6">
        <v>691.5</v>
      </c>
      <c r="C56" s="5">
        <f t="shared" si="12"/>
        <v>4.8838539717068414E-3</v>
      </c>
      <c r="D56" s="5">
        <f t="shared" si="13"/>
        <v>4.3954685745361575</v>
      </c>
      <c r="E56" s="3">
        <f t="shared" si="14"/>
        <v>87.90937149072316</v>
      </c>
      <c r="F56" s="2">
        <f t="shared" si="15"/>
        <v>9767.7079434136831</v>
      </c>
      <c r="G56" s="7">
        <v>60</v>
      </c>
      <c r="H56" s="6">
        <v>699.1</v>
      </c>
      <c r="I56" s="5">
        <f t="shared" si="16"/>
        <v>4.9375304578745524E-3</v>
      </c>
      <c r="J56" s="5">
        <f t="shared" si="17"/>
        <v>4.4437774120870968</v>
      </c>
      <c r="K56" s="3">
        <f t="shared" si="18"/>
        <v>88.875548241741924</v>
      </c>
      <c r="L56" s="2">
        <f t="shared" si="19"/>
        <v>9875.0609157491053</v>
      </c>
      <c r="M56" s="7">
        <v>60</v>
      </c>
      <c r="N56" s="6">
        <v>692</v>
      </c>
      <c r="O56" s="5">
        <f t="shared" si="20"/>
        <v>4.8873853194810329E-3</v>
      </c>
      <c r="P56" s="5">
        <f t="shared" si="21"/>
        <v>4.3986467875329298</v>
      </c>
      <c r="Q56" s="3">
        <f t="shared" si="22"/>
        <v>87.972935750658593</v>
      </c>
      <c r="R56" s="2">
        <f t="shared" si="23"/>
        <v>9774.7706389620653</v>
      </c>
      <c r="S56" s="4">
        <f t="shared" si="24"/>
        <v>88.252618494374545</v>
      </c>
      <c r="T56" s="3">
        <f t="shared" si="25"/>
        <v>0.44124158643662326</v>
      </c>
      <c r="V56">
        <f t="shared" si="26"/>
        <v>4.9997563127801041E-3</v>
      </c>
    </row>
    <row r="57" spans="1:22" x14ac:dyDescent="0.2">
      <c r="A57" s="7">
        <v>90</v>
      </c>
      <c r="B57" s="6">
        <v>691.9</v>
      </c>
      <c r="C57" s="5">
        <f t="shared" si="12"/>
        <v>4.8866790499261948E-3</v>
      </c>
      <c r="D57" s="5">
        <f t="shared" si="13"/>
        <v>4.3980111449335757</v>
      </c>
      <c r="E57" s="3">
        <f t="shared" si="14"/>
        <v>87.960222898671518</v>
      </c>
      <c r="F57" s="2">
        <f t="shared" si="15"/>
        <v>9773.3580998523903</v>
      </c>
      <c r="G57" s="7">
        <v>90</v>
      </c>
      <c r="H57" s="6">
        <v>692.4</v>
      </c>
      <c r="I57" s="5">
        <f t="shared" si="16"/>
        <v>4.8902103977003864E-3</v>
      </c>
      <c r="J57" s="5">
        <f t="shared" si="17"/>
        <v>4.401189357930348</v>
      </c>
      <c r="K57" s="3">
        <f t="shared" si="18"/>
        <v>88.023787158606964</v>
      </c>
      <c r="L57" s="2">
        <f t="shared" si="19"/>
        <v>9780.4207954007725</v>
      </c>
      <c r="M57" s="7">
        <v>90</v>
      </c>
      <c r="N57" s="6">
        <v>690.4</v>
      </c>
      <c r="O57" s="5">
        <f t="shared" si="20"/>
        <v>4.87608500660362E-3</v>
      </c>
      <c r="P57" s="5">
        <f t="shared" si="21"/>
        <v>4.3884765059432578</v>
      </c>
      <c r="Q57" s="3">
        <f t="shared" si="22"/>
        <v>87.769530118865163</v>
      </c>
      <c r="R57" s="2">
        <f t="shared" si="23"/>
        <v>9752.1700132072401</v>
      </c>
      <c r="S57" s="4">
        <f t="shared" si="24"/>
        <v>87.91784672538121</v>
      </c>
      <c r="T57" s="3">
        <f t="shared" si="25"/>
        <v>0.10803846725931576</v>
      </c>
      <c r="V57">
        <f t="shared" si="26"/>
        <v>1.2288570669477723E-3</v>
      </c>
    </row>
    <row r="58" spans="1:22" x14ac:dyDescent="0.2">
      <c r="A58" s="7">
        <v>120</v>
      </c>
      <c r="B58" s="6">
        <v>732.5</v>
      </c>
      <c r="C58" s="5">
        <f t="shared" si="12"/>
        <v>5.1734244891905442E-3</v>
      </c>
      <c r="D58" s="5">
        <f t="shared" si="13"/>
        <v>4.6560820402714898</v>
      </c>
      <c r="E58" s="3">
        <f t="shared" si="14"/>
        <v>93.121640805429791</v>
      </c>
      <c r="F58" s="2">
        <f t="shared" si="15"/>
        <v>10346.848978381089</v>
      </c>
      <c r="G58" s="7">
        <v>120</v>
      </c>
      <c r="H58" s="6">
        <v>743.4</v>
      </c>
      <c r="I58" s="5">
        <f t="shared" si="16"/>
        <v>5.2504078706679192E-3</v>
      </c>
      <c r="J58" s="5">
        <f t="shared" si="17"/>
        <v>4.7253670836011272</v>
      </c>
      <c r="K58" s="3">
        <f t="shared" si="18"/>
        <v>94.507341672022548</v>
      </c>
      <c r="L58" s="2">
        <f t="shared" si="19"/>
        <v>10500.815741335839</v>
      </c>
      <c r="M58" s="7">
        <v>120</v>
      </c>
      <c r="N58" s="6">
        <v>729.4</v>
      </c>
      <c r="O58" s="5">
        <f t="shared" si="20"/>
        <v>5.1515301329905566E-3</v>
      </c>
      <c r="P58" s="5">
        <f t="shared" si="21"/>
        <v>4.6363771196915007</v>
      </c>
      <c r="Q58" s="3">
        <f t="shared" si="22"/>
        <v>92.727542393830007</v>
      </c>
      <c r="R58" s="2">
        <f t="shared" si="23"/>
        <v>10303.060265981114</v>
      </c>
      <c r="S58" s="4">
        <f t="shared" si="24"/>
        <v>93.452174957094101</v>
      </c>
      <c r="T58" s="3">
        <f t="shared" si="25"/>
        <v>0.76326534779896549</v>
      </c>
      <c r="V58">
        <f t="shared" si="26"/>
        <v>8.167443381059852E-3</v>
      </c>
    </row>
    <row r="59" spans="1:22" x14ac:dyDescent="0.2">
      <c r="A59" s="7">
        <v>240</v>
      </c>
      <c r="B59" s="10">
        <v>672.3</v>
      </c>
      <c r="C59" s="5">
        <f t="shared" si="12"/>
        <v>4.7482502171778875E-3</v>
      </c>
      <c r="D59" s="5">
        <f t="shared" si="13"/>
        <v>4.2734251954600984</v>
      </c>
      <c r="E59" s="3">
        <f t="shared" si="14"/>
        <v>85.468503909201971</v>
      </c>
      <c r="F59" s="2">
        <f t="shared" si="15"/>
        <v>9496.5004343557757</v>
      </c>
      <c r="G59" s="7">
        <v>240</v>
      </c>
      <c r="H59" s="8">
        <v>668.9</v>
      </c>
      <c r="I59" s="5">
        <f t="shared" si="16"/>
        <v>4.7242370523133854E-3</v>
      </c>
      <c r="J59" s="5">
        <f t="shared" si="17"/>
        <v>4.2518133470820469</v>
      </c>
      <c r="K59" s="3">
        <f t="shared" si="18"/>
        <v>85.036266941640932</v>
      </c>
      <c r="L59" s="2">
        <f t="shared" si="19"/>
        <v>9448.4741046267718</v>
      </c>
      <c r="M59" s="7">
        <v>240</v>
      </c>
      <c r="N59" s="6">
        <v>679.6</v>
      </c>
      <c r="O59" s="5">
        <f t="shared" si="20"/>
        <v>4.7998078946810841E-3</v>
      </c>
      <c r="P59" s="5">
        <f t="shared" si="21"/>
        <v>4.3198271052129753</v>
      </c>
      <c r="Q59" s="3">
        <f t="shared" si="22"/>
        <v>86.39654210425951</v>
      </c>
      <c r="R59" s="2">
        <f t="shared" si="23"/>
        <v>9599.6157893621676</v>
      </c>
      <c r="S59" s="4">
        <f t="shared" si="24"/>
        <v>85.633770985034133</v>
      </c>
      <c r="T59" s="3">
        <f t="shared" si="25"/>
        <v>0.56749275136330213</v>
      </c>
      <c r="V59">
        <f t="shared" si="26"/>
        <v>6.6269737375279263E-3</v>
      </c>
    </row>
    <row r="60" spans="1:22" x14ac:dyDescent="0.2">
      <c r="A60" s="7">
        <v>360</v>
      </c>
      <c r="B60" s="10">
        <v>685.9</v>
      </c>
      <c r="C60" s="5">
        <f t="shared" si="12"/>
        <v>4.8443028766358967E-3</v>
      </c>
      <c r="D60" s="5">
        <f t="shared" si="13"/>
        <v>4.3598725889723067</v>
      </c>
      <c r="E60" s="3">
        <f t="shared" si="14"/>
        <v>87.197451779446141</v>
      </c>
      <c r="F60" s="2">
        <f t="shared" si="15"/>
        <v>9688.6057532717932</v>
      </c>
      <c r="G60" s="7">
        <v>360</v>
      </c>
      <c r="H60" s="8">
        <v>650.29999999999995</v>
      </c>
      <c r="I60" s="5">
        <f t="shared" si="16"/>
        <v>4.5928709151134622E-3</v>
      </c>
      <c r="J60" s="5">
        <f t="shared" si="17"/>
        <v>4.1335838236021161</v>
      </c>
      <c r="K60" s="3">
        <f t="shared" si="18"/>
        <v>82.671676472042321</v>
      </c>
      <c r="L60" s="2">
        <f t="shared" si="19"/>
        <v>9185.7418302269252</v>
      </c>
      <c r="M60" s="7">
        <v>360</v>
      </c>
      <c r="N60" s="6">
        <v>674.7</v>
      </c>
      <c r="O60" s="5">
        <f t="shared" si="20"/>
        <v>4.7652006864940073E-3</v>
      </c>
      <c r="P60" s="5">
        <f t="shared" si="21"/>
        <v>4.2886806178446069</v>
      </c>
      <c r="Q60" s="3">
        <f t="shared" si="22"/>
        <v>85.77361235689213</v>
      </c>
      <c r="R60" s="2">
        <f t="shared" si="23"/>
        <v>9530.4013729880153</v>
      </c>
      <c r="S60" s="4">
        <f t="shared" si="24"/>
        <v>85.214246869460197</v>
      </c>
      <c r="T60" s="3">
        <f t="shared" si="25"/>
        <v>1.8895021998177204</v>
      </c>
      <c r="V60">
        <f t="shared" si="26"/>
        <v>2.2173548077145493E-2</v>
      </c>
    </row>
    <row r="61" spans="1:22" x14ac:dyDescent="0.2">
      <c r="A61" s="6"/>
      <c r="B61" s="22"/>
      <c r="C61" s="5"/>
      <c r="D61" s="5"/>
      <c r="E61" s="3"/>
      <c r="F61" s="2"/>
      <c r="G61" s="6"/>
      <c r="H61" s="22"/>
      <c r="I61" s="5"/>
      <c r="J61" s="5"/>
      <c r="K61" s="3"/>
      <c r="L61" s="2"/>
      <c r="M61" s="6"/>
      <c r="N61" s="22"/>
      <c r="O61" s="5"/>
      <c r="P61" s="5"/>
      <c r="Q61" s="3"/>
      <c r="R61" s="2"/>
      <c r="S61" s="25"/>
      <c r="T61" s="24"/>
    </row>
    <row r="64" spans="1:22" x14ac:dyDescent="0.2">
      <c r="B64" t="s">
        <v>14</v>
      </c>
      <c r="C64" t="s">
        <v>10</v>
      </c>
    </row>
    <row r="65" spans="1:3" x14ac:dyDescent="0.2">
      <c r="A65" t="s">
        <v>19</v>
      </c>
      <c r="B65">
        <v>42.57</v>
      </c>
      <c r="C65">
        <v>81</v>
      </c>
    </row>
    <row r="66" spans="1:3" x14ac:dyDescent="0.2">
      <c r="B66">
        <v>62.43</v>
      </c>
      <c r="C66">
        <v>101.4</v>
      </c>
    </row>
    <row r="67" spans="1:3" x14ac:dyDescent="0.2">
      <c r="B67">
        <v>66.98</v>
      </c>
      <c r="C67">
        <v>85.57</v>
      </c>
    </row>
    <row r="69" spans="1:3" x14ac:dyDescent="0.2">
      <c r="A69" t="s">
        <v>20</v>
      </c>
      <c r="B69">
        <f>_xlfn.T.TEST(B65:B67,C65:C67,2,2)</f>
        <v>3.0108439981409336E-2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63E39-E102-BD4C-A038-FC3B9F334B9B}">
  <dimension ref="A1:V69"/>
  <sheetViews>
    <sheetView topLeftCell="E38" workbookViewId="0">
      <selection activeCell="L65" sqref="L65"/>
    </sheetView>
  </sheetViews>
  <sheetFormatPr baseColWidth="10" defaultRowHeight="16" x14ac:dyDescent="0.2"/>
  <cols>
    <col min="2" max="2" width="21" customWidth="1"/>
    <col min="3" max="3" width="15.83203125" customWidth="1"/>
  </cols>
  <sheetData>
    <row r="1" spans="1:3" x14ac:dyDescent="0.2">
      <c r="A1" t="s">
        <v>18</v>
      </c>
      <c r="C1">
        <v>67.900000000000006</v>
      </c>
    </row>
    <row r="2" spans="1:3" x14ac:dyDescent="0.2">
      <c r="A2" t="s">
        <v>17</v>
      </c>
      <c r="B2" t="s">
        <v>16</v>
      </c>
      <c r="C2">
        <v>66.599999999999994</v>
      </c>
    </row>
    <row r="3" spans="1:3" x14ac:dyDescent="0.2">
      <c r="A3" s="19">
        <v>5.0000000000000001E-4</v>
      </c>
      <c r="B3" s="20">
        <f>AVERAGE(C1:C3)</f>
        <v>67.666666666666671</v>
      </c>
      <c r="C3">
        <v>68.5</v>
      </c>
    </row>
    <row r="4" spans="1:3" x14ac:dyDescent="0.2">
      <c r="A4" s="19">
        <v>1E-3</v>
      </c>
      <c r="B4">
        <v>138.9</v>
      </c>
    </row>
    <row r="5" spans="1:3" x14ac:dyDescent="0.2">
      <c r="A5" s="19">
        <v>0.01</v>
      </c>
      <c r="B5" s="21">
        <v>1387.5</v>
      </c>
    </row>
    <row r="6" spans="1:3" x14ac:dyDescent="0.2">
      <c r="A6" s="19">
        <v>0.05</v>
      </c>
      <c r="B6" s="21">
        <v>7156.2</v>
      </c>
    </row>
    <row r="7" spans="1:3" x14ac:dyDescent="0.2">
      <c r="A7" s="19">
        <v>0.1</v>
      </c>
      <c r="B7" s="21">
        <v>14123.4</v>
      </c>
    </row>
    <row r="9" spans="1:3" x14ac:dyDescent="0.2">
      <c r="A9" t="s">
        <v>0</v>
      </c>
      <c r="B9" t="s">
        <v>15</v>
      </c>
    </row>
    <row r="10" spans="1:3" x14ac:dyDescent="0.2">
      <c r="A10">
        <f>STDEV(C1:C3)</f>
        <v>0.97125348562223479</v>
      </c>
      <c r="B10">
        <f>3*A10/26064</f>
        <v>1.1179252827143586E-4</v>
      </c>
    </row>
    <row r="16" spans="1:3" x14ac:dyDescent="0.2">
      <c r="A16" t="s">
        <v>26</v>
      </c>
      <c r="B16" t="s">
        <v>27</v>
      </c>
    </row>
    <row r="17" spans="1:20" x14ac:dyDescent="0.2">
      <c r="A17" t="s">
        <v>22</v>
      </c>
      <c r="B17" t="s">
        <v>54</v>
      </c>
    </row>
    <row r="18" spans="1:20" x14ac:dyDescent="0.2">
      <c r="A18" t="s">
        <v>23</v>
      </c>
      <c r="B18" t="s">
        <v>42</v>
      </c>
    </row>
    <row r="19" spans="1:20" x14ac:dyDescent="0.2">
      <c r="A19" t="s">
        <v>24</v>
      </c>
      <c r="B19" t="s">
        <v>43</v>
      </c>
    </row>
    <row r="20" spans="1:20" x14ac:dyDescent="0.2">
      <c r="A20" t="s">
        <v>25</v>
      </c>
      <c r="B20" t="s">
        <v>28</v>
      </c>
    </row>
    <row r="21" spans="1:20" x14ac:dyDescent="0.2">
      <c r="A21" t="s">
        <v>29</v>
      </c>
      <c r="B21" t="s">
        <v>44</v>
      </c>
    </row>
    <row r="24" spans="1:20" x14ac:dyDescent="0.2">
      <c r="A24" t="s">
        <v>31</v>
      </c>
      <c r="B24" t="s">
        <v>30</v>
      </c>
    </row>
    <row r="25" spans="1:20" x14ac:dyDescent="0.2">
      <c r="A25" t="s">
        <v>16</v>
      </c>
      <c r="B25" t="s">
        <v>21</v>
      </c>
    </row>
    <row r="26" spans="1:20" x14ac:dyDescent="0.2">
      <c r="A26">
        <v>12113.1</v>
      </c>
      <c r="B26">
        <f>A26/138655</f>
        <v>8.7361436659334324E-2</v>
      </c>
    </row>
    <row r="27" spans="1:20" x14ac:dyDescent="0.2">
      <c r="A27">
        <v>13591.5</v>
      </c>
      <c r="B27">
        <f t="shared" ref="B27:B28" si="0">A27/138655</f>
        <v>9.8023872200786122E-2</v>
      </c>
    </row>
    <row r="28" spans="1:20" x14ac:dyDescent="0.2">
      <c r="A28">
        <v>11870</v>
      </c>
      <c r="B28">
        <f t="shared" si="0"/>
        <v>8.5608164148425953E-2</v>
      </c>
    </row>
    <row r="29" spans="1:20" x14ac:dyDescent="0.2">
      <c r="B29">
        <f>AVERAGE(B26:B28)</f>
        <v>9.0331157669515452E-2</v>
      </c>
    </row>
    <row r="30" spans="1:20" x14ac:dyDescent="0.2">
      <c r="B30">
        <f>STDEV(B26:B28)</f>
        <v>6.7195151438994294E-3</v>
      </c>
    </row>
    <row r="31" spans="1:20" ht="17" thickBot="1" x14ac:dyDescent="0.25"/>
    <row r="32" spans="1:20" x14ac:dyDescent="0.2">
      <c r="A32" s="30" t="s">
        <v>55</v>
      </c>
      <c r="B32" s="31"/>
      <c r="C32" s="18">
        <v>5</v>
      </c>
      <c r="D32" s="18"/>
      <c r="E32" s="17"/>
      <c r="F32" s="2"/>
      <c r="G32" s="30" t="s">
        <v>55</v>
      </c>
      <c r="H32" s="31"/>
      <c r="I32" s="18">
        <v>5</v>
      </c>
      <c r="J32" s="18"/>
      <c r="K32" s="17"/>
      <c r="L32" s="2"/>
      <c r="M32" s="30" t="s">
        <v>55</v>
      </c>
      <c r="N32" s="31"/>
      <c r="O32" s="18">
        <v>5</v>
      </c>
      <c r="P32" s="18"/>
      <c r="Q32" s="17"/>
      <c r="R32" s="6"/>
      <c r="S32" s="2"/>
      <c r="T32" s="2"/>
    </row>
    <row r="33" spans="1:20" ht="17" thickBot="1" x14ac:dyDescent="0.25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0" x14ac:dyDescent="0.2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</row>
    <row r="35" spans="1:20" x14ac:dyDescent="0.2">
      <c r="A35" s="7">
        <v>0</v>
      </c>
      <c r="B35" s="10">
        <v>0</v>
      </c>
      <c r="C35" s="5">
        <f>B35/141589</f>
        <v>0</v>
      </c>
      <c r="D35" s="5">
        <f>C35*900</f>
        <v>0</v>
      </c>
      <c r="E35" s="3">
        <f>D35/5*100</f>
        <v>0</v>
      </c>
      <c r="F35" s="2"/>
      <c r="G35" s="7">
        <v>0</v>
      </c>
      <c r="H35" s="10">
        <v>0</v>
      </c>
      <c r="I35" s="5">
        <f>H35/141589</f>
        <v>0</v>
      </c>
      <c r="J35" s="5">
        <f>I35*900</f>
        <v>0</v>
      </c>
      <c r="K35" s="3">
        <f>J35/5*100</f>
        <v>0</v>
      </c>
      <c r="L35" s="2"/>
      <c r="M35" s="7">
        <v>0</v>
      </c>
      <c r="N35" s="10">
        <v>0</v>
      </c>
      <c r="O35" s="5">
        <f>N35/141589</f>
        <v>0</v>
      </c>
      <c r="P35" s="5">
        <f>O35*900</f>
        <v>0</v>
      </c>
      <c r="Q35" s="3">
        <f>P35/5*100</f>
        <v>0</v>
      </c>
      <c r="R35" s="1"/>
      <c r="S35" s="4">
        <f t="shared" ref="S35:S44" si="1">AVERAGE(E35,K35,Q35)</f>
        <v>0</v>
      </c>
      <c r="T35" s="3">
        <f t="shared" ref="T35:T44" si="2">STDEVP(E35,K35,Q35)</f>
        <v>0</v>
      </c>
    </row>
    <row r="36" spans="1:20" x14ac:dyDescent="0.2">
      <c r="A36" s="7">
        <v>5</v>
      </c>
      <c r="B36" s="10">
        <v>672.8</v>
      </c>
      <c r="C36" s="5">
        <f t="shared" ref="C36:C44" si="3">B36/141589</f>
        <v>4.7517815649520791E-3</v>
      </c>
      <c r="D36" s="5">
        <f t="shared" ref="D36:D44" si="4">C36*900</f>
        <v>4.2766034084568716</v>
      </c>
      <c r="E36" s="3">
        <f t="shared" ref="E36:E44" si="5">D36/5*100</f>
        <v>85.532068169137432</v>
      </c>
      <c r="F36" s="2"/>
      <c r="G36" s="7">
        <v>5</v>
      </c>
      <c r="H36" s="10">
        <v>645.6</v>
      </c>
      <c r="I36" s="5">
        <f t="shared" ref="I36:I44" si="6">H36/141589</f>
        <v>4.5596762460360625E-3</v>
      </c>
      <c r="J36" s="5">
        <f t="shared" ref="J36:J44" si="7">I36*900</f>
        <v>4.1037086214324558</v>
      </c>
      <c r="K36" s="3">
        <f t="shared" ref="K36:K44" si="8">J36/5*100</f>
        <v>82.074172428649121</v>
      </c>
      <c r="L36" s="2"/>
      <c r="M36" s="7">
        <v>5</v>
      </c>
      <c r="N36" s="10">
        <v>602.70000000000005</v>
      </c>
      <c r="O36" s="5">
        <f t="shared" ref="O36:O44" si="9">N36/141589</f>
        <v>4.2566866070104323E-3</v>
      </c>
      <c r="P36" s="5">
        <f t="shared" ref="P36:P44" si="10">O36*900</f>
        <v>3.8310179463093892</v>
      </c>
      <c r="Q36" s="3">
        <f t="shared" ref="Q36:Q44" si="11">P36/5*100</f>
        <v>76.620358926187777</v>
      </c>
      <c r="R36" s="1"/>
      <c r="S36" s="4">
        <f t="shared" si="1"/>
        <v>81.408866507991448</v>
      </c>
      <c r="T36" s="3">
        <f t="shared" si="2"/>
        <v>3.6684796472803467</v>
      </c>
    </row>
    <row r="37" spans="1:20" x14ac:dyDescent="0.2">
      <c r="A37" s="7">
        <v>15</v>
      </c>
      <c r="B37" s="10">
        <v>761.6</v>
      </c>
      <c r="C37" s="5">
        <f t="shared" si="3"/>
        <v>5.3789489296484898E-3</v>
      </c>
      <c r="D37" s="5">
        <f t="shared" si="4"/>
        <v>4.8410540366836408</v>
      </c>
      <c r="E37" s="3">
        <f t="shared" si="5"/>
        <v>96.821080733672815</v>
      </c>
      <c r="F37" s="2"/>
      <c r="G37" s="7">
        <v>15</v>
      </c>
      <c r="H37" s="6">
        <v>766.2</v>
      </c>
      <c r="I37" s="5">
        <f t="shared" si="6"/>
        <v>5.4114373291710514E-3</v>
      </c>
      <c r="J37" s="5">
        <f t="shared" si="7"/>
        <v>4.870293596253946</v>
      </c>
      <c r="K37" s="3">
        <f t="shared" si="8"/>
        <v>97.405871925078927</v>
      </c>
      <c r="L37" s="2"/>
      <c r="M37" s="7">
        <v>15</v>
      </c>
      <c r="N37" s="6">
        <v>759.1</v>
      </c>
      <c r="O37" s="5">
        <f t="shared" si="9"/>
        <v>5.3612921907775319E-3</v>
      </c>
      <c r="P37" s="5">
        <f t="shared" si="10"/>
        <v>4.825162971699779</v>
      </c>
      <c r="Q37" s="3">
        <f t="shared" si="11"/>
        <v>96.503259433995581</v>
      </c>
      <c r="R37" s="1"/>
      <c r="S37" s="4">
        <f t="shared" si="1"/>
        <v>96.910070697582441</v>
      </c>
      <c r="T37" s="3">
        <f t="shared" si="2"/>
        <v>0.37382414539673436</v>
      </c>
    </row>
    <row r="38" spans="1:20" x14ac:dyDescent="0.2">
      <c r="A38" s="7">
        <v>30</v>
      </c>
      <c r="B38" s="6">
        <v>697.5</v>
      </c>
      <c r="C38" s="5">
        <f t="shared" si="3"/>
        <v>4.9262301449971395E-3</v>
      </c>
      <c r="D38" s="5">
        <f t="shared" si="4"/>
        <v>4.4336071304974256</v>
      </c>
      <c r="E38" s="3">
        <f t="shared" si="5"/>
        <v>88.672142609948509</v>
      </c>
      <c r="F38" s="2"/>
      <c r="G38" s="7">
        <v>30</v>
      </c>
      <c r="H38" s="6">
        <v>691.7</v>
      </c>
      <c r="I38" s="5">
        <f t="shared" si="6"/>
        <v>4.8852665108165185E-3</v>
      </c>
      <c r="J38" s="5">
        <f t="shared" si="7"/>
        <v>4.3967398597348666</v>
      </c>
      <c r="K38" s="3">
        <f t="shared" si="8"/>
        <v>87.934797194697339</v>
      </c>
      <c r="L38" s="2"/>
      <c r="M38" s="7">
        <v>30</v>
      </c>
      <c r="N38" s="6">
        <v>699.7</v>
      </c>
      <c r="O38" s="5">
        <f t="shared" si="9"/>
        <v>4.9417680752035821E-3</v>
      </c>
      <c r="P38" s="5">
        <f t="shared" si="10"/>
        <v>4.4475912676832241</v>
      </c>
      <c r="Q38" s="3">
        <f t="shared" si="11"/>
        <v>88.951825353664475</v>
      </c>
      <c r="R38" s="1"/>
      <c r="S38" s="4">
        <f t="shared" si="1"/>
        <v>88.519588386103422</v>
      </c>
      <c r="T38" s="3">
        <f t="shared" si="2"/>
        <v>0.4289841974111625</v>
      </c>
    </row>
    <row r="39" spans="1:20" x14ac:dyDescent="0.2">
      <c r="A39" s="7">
        <v>45</v>
      </c>
      <c r="B39" s="6">
        <v>675.9</v>
      </c>
      <c r="C39" s="5">
        <f t="shared" si="3"/>
        <v>4.7736759211520667E-3</v>
      </c>
      <c r="D39" s="5">
        <f t="shared" si="4"/>
        <v>4.2963083290368598</v>
      </c>
      <c r="E39" s="3">
        <f t="shared" si="5"/>
        <v>85.926166580737203</v>
      </c>
      <c r="F39" s="2"/>
      <c r="G39" s="7">
        <v>45</v>
      </c>
      <c r="H39" s="6">
        <v>661.3</v>
      </c>
      <c r="I39" s="5">
        <f t="shared" si="6"/>
        <v>4.6705605661456744E-3</v>
      </c>
      <c r="J39" s="5">
        <f t="shared" si="7"/>
        <v>4.2035045095311068</v>
      </c>
      <c r="K39" s="3">
        <f t="shared" si="8"/>
        <v>84.070090190622139</v>
      </c>
      <c r="L39" s="2"/>
      <c r="M39" s="7">
        <v>45</v>
      </c>
      <c r="N39" s="6">
        <v>673.9</v>
      </c>
      <c r="O39" s="5">
        <f t="shared" si="9"/>
        <v>4.7595505300553004E-3</v>
      </c>
      <c r="P39" s="5">
        <f t="shared" si="10"/>
        <v>4.2835954770497704</v>
      </c>
      <c r="Q39" s="3">
        <f t="shared" si="11"/>
        <v>85.671909540995401</v>
      </c>
      <c r="R39" s="1"/>
      <c r="S39" s="4">
        <f t="shared" si="1"/>
        <v>85.222722104118247</v>
      </c>
      <c r="T39" s="3">
        <f t="shared" si="2"/>
        <v>0.82161706675386648</v>
      </c>
    </row>
    <row r="40" spans="1:20" x14ac:dyDescent="0.2">
      <c r="A40" s="7">
        <v>60</v>
      </c>
      <c r="B40" s="6">
        <v>695.7</v>
      </c>
      <c r="C40" s="5">
        <f t="shared" si="3"/>
        <v>4.9135172930100503E-3</v>
      </c>
      <c r="D40" s="5">
        <f t="shared" si="4"/>
        <v>4.4221655637090453</v>
      </c>
      <c r="E40" s="3">
        <f t="shared" si="5"/>
        <v>88.4433112741809</v>
      </c>
      <c r="F40" s="2"/>
      <c r="G40" s="7">
        <v>60</v>
      </c>
      <c r="H40" s="6">
        <v>691.9</v>
      </c>
      <c r="I40" s="5">
        <f t="shared" si="6"/>
        <v>4.8866790499261948E-3</v>
      </c>
      <c r="J40" s="5">
        <f t="shared" si="7"/>
        <v>4.3980111449335757</v>
      </c>
      <c r="K40" s="3">
        <f t="shared" si="8"/>
        <v>87.960222898671518</v>
      </c>
      <c r="L40" s="2"/>
      <c r="M40" s="7">
        <v>60</v>
      </c>
      <c r="N40" s="6">
        <v>699.3</v>
      </c>
      <c r="O40" s="5">
        <f t="shared" si="9"/>
        <v>4.9389429969842287E-3</v>
      </c>
      <c r="P40" s="5">
        <f t="shared" si="10"/>
        <v>4.4450486972858059</v>
      </c>
      <c r="Q40" s="3">
        <f t="shared" si="11"/>
        <v>88.900973945716117</v>
      </c>
      <c r="R40" s="1"/>
      <c r="S40" s="4">
        <f t="shared" si="1"/>
        <v>88.434836039522835</v>
      </c>
      <c r="T40" s="3">
        <f t="shared" si="2"/>
        <v>0.38410676061980437</v>
      </c>
    </row>
    <row r="41" spans="1:20" x14ac:dyDescent="0.2">
      <c r="A41" s="7">
        <v>90</v>
      </c>
      <c r="B41" s="6">
        <v>733.2</v>
      </c>
      <c r="C41" s="5">
        <f t="shared" si="3"/>
        <v>5.178368376074413E-3</v>
      </c>
      <c r="D41" s="5">
        <f t="shared" si="4"/>
        <v>4.6605315384669721</v>
      </c>
      <c r="E41" s="3">
        <f t="shared" si="5"/>
        <v>93.210630769339446</v>
      </c>
      <c r="F41" s="2"/>
      <c r="G41" s="7">
        <v>90</v>
      </c>
      <c r="H41" s="6">
        <v>733.3</v>
      </c>
      <c r="I41" s="5">
        <f t="shared" si="6"/>
        <v>5.1790746456292502E-3</v>
      </c>
      <c r="J41" s="5">
        <f t="shared" si="7"/>
        <v>4.6611671810663253</v>
      </c>
      <c r="K41" s="3">
        <f t="shared" si="8"/>
        <v>93.223343621326507</v>
      </c>
      <c r="L41" s="2"/>
      <c r="M41" s="7">
        <v>90</v>
      </c>
      <c r="N41" s="10">
        <v>749.8</v>
      </c>
      <c r="O41" s="5">
        <f t="shared" si="9"/>
        <v>5.2956091221775699E-3</v>
      </c>
      <c r="P41" s="5">
        <f t="shared" si="10"/>
        <v>4.7660482099598127</v>
      </c>
      <c r="Q41" s="3">
        <f t="shared" si="11"/>
        <v>95.320964199196254</v>
      </c>
      <c r="R41" s="1"/>
      <c r="S41" s="4">
        <f t="shared" si="1"/>
        <v>93.918312863287397</v>
      </c>
      <c r="T41" s="3">
        <f t="shared" si="2"/>
        <v>0.99183785023782223</v>
      </c>
    </row>
    <row r="42" spans="1:20" x14ac:dyDescent="0.2">
      <c r="A42" s="7">
        <v>120</v>
      </c>
      <c r="B42" s="10">
        <v>679.7</v>
      </c>
      <c r="C42" s="5">
        <f t="shared" si="3"/>
        <v>4.8005141642359223E-3</v>
      </c>
      <c r="D42" s="5">
        <f t="shared" si="4"/>
        <v>4.3204627478123303</v>
      </c>
      <c r="E42" s="3">
        <f t="shared" si="5"/>
        <v>86.409254956246599</v>
      </c>
      <c r="F42" s="2"/>
      <c r="G42" s="7">
        <v>120</v>
      </c>
      <c r="H42" s="8">
        <v>674.2</v>
      </c>
      <c r="I42" s="5">
        <f t="shared" si="6"/>
        <v>4.7616693387198157E-3</v>
      </c>
      <c r="J42" s="5">
        <f t="shared" si="7"/>
        <v>4.2855024048478345</v>
      </c>
      <c r="K42" s="3">
        <f t="shared" si="8"/>
        <v>85.710048096956697</v>
      </c>
      <c r="L42" s="2"/>
      <c r="M42" s="7">
        <v>120</v>
      </c>
      <c r="N42" s="6">
        <v>695.3</v>
      </c>
      <c r="O42" s="5">
        <f t="shared" si="9"/>
        <v>4.9106922147906969E-3</v>
      </c>
      <c r="P42" s="5">
        <f t="shared" si="10"/>
        <v>4.4196229933116271</v>
      </c>
      <c r="Q42" s="3">
        <f t="shared" si="11"/>
        <v>88.392459866232542</v>
      </c>
      <c r="R42" s="1"/>
      <c r="S42" s="4">
        <f t="shared" si="1"/>
        <v>86.837254306478599</v>
      </c>
      <c r="T42" s="3">
        <f t="shared" si="2"/>
        <v>1.1361398997883614</v>
      </c>
    </row>
    <row r="43" spans="1:20" x14ac:dyDescent="0.2">
      <c r="A43" s="7">
        <v>240</v>
      </c>
      <c r="B43" s="10">
        <v>627.9</v>
      </c>
      <c r="C43" s="5">
        <f t="shared" si="3"/>
        <v>4.4346665348296826E-3</v>
      </c>
      <c r="D43" s="5">
        <f t="shared" si="4"/>
        <v>3.9911998813467142</v>
      </c>
      <c r="E43" s="3">
        <f t="shared" si="5"/>
        <v>79.823997626934286</v>
      </c>
      <c r="F43" s="2"/>
      <c r="G43" s="7">
        <v>240</v>
      </c>
      <c r="H43" s="8">
        <v>628.1</v>
      </c>
      <c r="I43" s="5">
        <f t="shared" si="6"/>
        <v>4.4360790739393597E-3</v>
      </c>
      <c r="J43" s="5">
        <f t="shared" si="7"/>
        <v>3.9924711665454238</v>
      </c>
      <c r="K43" s="3">
        <f t="shared" si="8"/>
        <v>79.849423330908479</v>
      </c>
      <c r="L43" s="2"/>
      <c r="M43" s="7">
        <v>240</v>
      </c>
      <c r="N43" s="6">
        <v>649.79999999999995</v>
      </c>
      <c r="O43" s="5">
        <f t="shared" si="9"/>
        <v>4.5893395673392706E-3</v>
      </c>
      <c r="P43" s="5">
        <f t="shared" si="10"/>
        <v>4.1304056106053437</v>
      </c>
      <c r="Q43" s="3">
        <f t="shared" si="11"/>
        <v>82.608112212106874</v>
      </c>
      <c r="R43" s="1"/>
      <c r="S43" s="4">
        <f t="shared" si="1"/>
        <v>80.760511056649889</v>
      </c>
      <c r="T43" s="3">
        <f t="shared" si="2"/>
        <v>1.3064925408232435</v>
      </c>
    </row>
    <row r="44" spans="1:20" x14ac:dyDescent="0.2">
      <c r="A44" s="7">
        <v>360</v>
      </c>
      <c r="B44" s="10">
        <v>578.6</v>
      </c>
      <c r="C44" s="5">
        <f t="shared" si="3"/>
        <v>4.0864756442944017E-3</v>
      </c>
      <c r="D44" s="5">
        <f t="shared" si="4"/>
        <v>3.6778280798649616</v>
      </c>
      <c r="E44" s="3">
        <f t="shared" si="5"/>
        <v>73.556561597299236</v>
      </c>
      <c r="F44" s="2"/>
      <c r="G44" s="7">
        <v>360</v>
      </c>
      <c r="H44" s="8">
        <v>566.1</v>
      </c>
      <c r="I44" s="5">
        <f t="shared" si="6"/>
        <v>3.9981919499396138E-3</v>
      </c>
      <c r="J44" s="5">
        <f t="shared" si="7"/>
        <v>3.5983727549456526</v>
      </c>
      <c r="K44" s="3">
        <f t="shared" si="8"/>
        <v>71.967455098913049</v>
      </c>
      <c r="L44" s="2"/>
      <c r="M44" s="7">
        <v>360</v>
      </c>
      <c r="N44" s="6">
        <v>618.9</v>
      </c>
      <c r="O44" s="5">
        <f t="shared" si="9"/>
        <v>4.3711022748942358E-3</v>
      </c>
      <c r="P44" s="5">
        <f t="shared" si="10"/>
        <v>3.9339920474048125</v>
      </c>
      <c r="Q44" s="3">
        <f t="shared" si="11"/>
        <v>78.679840948096242</v>
      </c>
      <c r="R44" s="1"/>
      <c r="S44" s="4">
        <f t="shared" si="1"/>
        <v>74.734619214769509</v>
      </c>
      <c r="T44" s="3">
        <f t="shared" si="2"/>
        <v>2.8641340471002743</v>
      </c>
    </row>
    <row r="45" spans="1:20" x14ac:dyDescent="0.2">
      <c r="A45" s="6"/>
      <c r="B45" s="10"/>
      <c r="C45" s="5"/>
      <c r="D45" s="5"/>
      <c r="E45" s="3"/>
      <c r="F45" s="2"/>
      <c r="G45" s="6"/>
      <c r="H45" s="8"/>
      <c r="I45" s="5"/>
      <c r="J45" s="5"/>
      <c r="K45" s="3"/>
      <c r="L45" s="2"/>
      <c r="M45" s="6"/>
      <c r="N45" s="6"/>
      <c r="O45" s="5"/>
      <c r="P45" s="5"/>
      <c r="Q45" s="3"/>
      <c r="R45" s="1"/>
      <c r="S45" s="4"/>
      <c r="T45" s="3"/>
    </row>
    <row r="46" spans="1:20" x14ac:dyDescent="0.2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0" ht="17" thickBo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0" x14ac:dyDescent="0.2">
      <c r="A48" s="30" t="s">
        <v>56</v>
      </c>
      <c r="B48" s="31"/>
      <c r="C48" s="18">
        <v>5</v>
      </c>
      <c r="D48" s="18"/>
      <c r="E48" s="17"/>
      <c r="F48" s="2"/>
      <c r="G48" s="30" t="s">
        <v>56</v>
      </c>
      <c r="H48" s="31"/>
      <c r="I48" s="18">
        <v>5</v>
      </c>
      <c r="J48" s="18"/>
      <c r="K48" s="17"/>
      <c r="L48" s="2"/>
      <c r="M48" s="30" t="s">
        <v>56</v>
      </c>
      <c r="N48" s="31"/>
      <c r="O48" s="18">
        <v>5</v>
      </c>
      <c r="P48" s="18"/>
      <c r="Q48" s="17"/>
      <c r="R48" s="6"/>
      <c r="S48" s="14"/>
      <c r="T48" s="14"/>
    </row>
    <row r="49" spans="1:22" ht="17" thickBot="1" x14ac:dyDescent="0.25">
      <c r="A49" s="16" t="s">
        <v>9</v>
      </c>
      <c r="B49" s="15"/>
      <c r="C49" s="6"/>
      <c r="D49" s="6"/>
      <c r="E49" s="11"/>
      <c r="F49" s="2"/>
      <c r="G49" s="16" t="s">
        <v>8</v>
      </c>
      <c r="H49" s="15"/>
      <c r="I49" s="6"/>
      <c r="J49" s="6"/>
      <c r="K49" s="11"/>
      <c r="L49" s="2"/>
      <c r="M49" s="16" t="s">
        <v>7</v>
      </c>
      <c r="N49" s="15"/>
      <c r="O49" s="6"/>
      <c r="P49" s="6"/>
      <c r="Q49" s="11"/>
      <c r="R49" s="6"/>
      <c r="S49" s="14"/>
      <c r="T49" s="14"/>
    </row>
    <row r="50" spans="1:22" x14ac:dyDescent="0.2">
      <c r="A50" s="7" t="s">
        <v>6</v>
      </c>
      <c r="B50" s="6" t="s">
        <v>5</v>
      </c>
      <c r="C50" s="6" t="s">
        <v>4</v>
      </c>
      <c r="D50" s="6" t="s">
        <v>3</v>
      </c>
      <c r="E50" s="11" t="s">
        <v>2</v>
      </c>
      <c r="F50" s="2"/>
      <c r="G50" s="7" t="s">
        <v>6</v>
      </c>
      <c r="H50" s="6" t="s">
        <v>5</v>
      </c>
      <c r="I50" s="6" t="s">
        <v>4</v>
      </c>
      <c r="J50" s="6" t="s">
        <v>3</v>
      </c>
      <c r="K50" s="11" t="s">
        <v>2</v>
      </c>
      <c r="L50" s="2"/>
      <c r="M50" s="7" t="s">
        <v>6</v>
      </c>
      <c r="N50" s="6" t="s">
        <v>5</v>
      </c>
      <c r="O50" s="6" t="s">
        <v>4</v>
      </c>
      <c r="P50" s="6" t="s">
        <v>3</v>
      </c>
      <c r="Q50" s="11" t="s">
        <v>2</v>
      </c>
      <c r="R50" s="6"/>
      <c r="S50" s="13" t="s">
        <v>1</v>
      </c>
      <c r="T50" s="12" t="s">
        <v>0</v>
      </c>
      <c r="V50" s="22" t="s">
        <v>32</v>
      </c>
    </row>
    <row r="51" spans="1:22" x14ac:dyDescent="0.2">
      <c r="A51" s="7">
        <v>0</v>
      </c>
      <c r="B51" s="6">
        <v>0</v>
      </c>
      <c r="C51" s="5">
        <f>B51/141589</f>
        <v>0</v>
      </c>
      <c r="D51" s="5">
        <f>C51*900</f>
        <v>0</v>
      </c>
      <c r="E51" s="3">
        <f>D51/5*100</f>
        <v>0</v>
      </c>
      <c r="F51" s="2">
        <f>C51*1000000*2</f>
        <v>0</v>
      </c>
      <c r="G51" s="7">
        <v>0</v>
      </c>
      <c r="H51" s="6">
        <v>0</v>
      </c>
      <c r="I51" s="5">
        <f>H51/141589</f>
        <v>0</v>
      </c>
      <c r="J51" s="5">
        <f>I51*900</f>
        <v>0</v>
      </c>
      <c r="K51" s="3">
        <f>J51/5*100</f>
        <v>0</v>
      </c>
      <c r="L51" s="2">
        <f>I51*1000000*2</f>
        <v>0</v>
      </c>
      <c r="M51" s="7">
        <v>0</v>
      </c>
      <c r="N51" s="6">
        <v>0</v>
      </c>
      <c r="O51" s="5">
        <f>N51/141589</f>
        <v>0</v>
      </c>
      <c r="P51" s="5">
        <f>O51*900</f>
        <v>0</v>
      </c>
      <c r="Q51" s="3">
        <f>P51/5*100</f>
        <v>0</v>
      </c>
      <c r="R51" s="2">
        <f>O51*1000000*2</f>
        <v>0</v>
      </c>
      <c r="S51" s="4">
        <f>AVERAGE(E51,K51,Q51)</f>
        <v>0</v>
      </c>
      <c r="T51" s="3">
        <f>STDEVP(E51,K51,Q51)</f>
        <v>0</v>
      </c>
    </row>
    <row r="52" spans="1:22" x14ac:dyDescent="0.2">
      <c r="A52" s="7">
        <v>5</v>
      </c>
      <c r="B52" s="6">
        <v>451.5</v>
      </c>
      <c r="C52" s="5">
        <f t="shared" ref="C52:C60" si="12">B52/141589</f>
        <v>3.1888070400949227E-3</v>
      </c>
      <c r="D52" s="5">
        <f t="shared" ref="D52:D60" si="13">C52*900</f>
        <v>2.8699263360854306</v>
      </c>
      <c r="E52" s="3">
        <f t="shared" ref="E52:E60" si="14">D52/5*100</f>
        <v>57.398526721708606</v>
      </c>
      <c r="F52" s="2">
        <f t="shared" ref="F52:F60" si="15">C52*1000000*2</f>
        <v>6377.6140801898455</v>
      </c>
      <c r="G52" s="7">
        <v>5</v>
      </c>
      <c r="H52" s="6">
        <v>410.4</v>
      </c>
      <c r="I52" s="5">
        <f t="shared" ref="I52:I60" si="16">H52/141589</f>
        <v>2.8985302530563813E-3</v>
      </c>
      <c r="J52" s="5">
        <f t="shared" ref="J52:J60" si="17">I52*900</f>
        <v>2.6086772277507433</v>
      </c>
      <c r="K52" s="3">
        <f t="shared" ref="K52:K60" si="18">J52/5*100</f>
        <v>52.173544555014864</v>
      </c>
      <c r="L52" s="2">
        <f t="shared" ref="L52:L60" si="19">I52*1000000*2</f>
        <v>5797.0605061127626</v>
      </c>
      <c r="M52" s="7">
        <v>5</v>
      </c>
      <c r="N52" s="6">
        <v>469.2</v>
      </c>
      <c r="O52" s="5">
        <f t="shared" ref="O52:O60" si="20">N52/141589</f>
        <v>3.3138167513013014E-3</v>
      </c>
      <c r="P52" s="5">
        <f t="shared" ref="P52:P60" si="21">O52*900</f>
        <v>2.9824350761711713</v>
      </c>
      <c r="Q52" s="3">
        <f t="shared" ref="Q52:Q60" si="22">P52/5*100</f>
        <v>59.648701523423433</v>
      </c>
      <c r="R52" s="2">
        <f t="shared" ref="R52:R60" si="23">O52*1000000*2</f>
        <v>6627.6335026026027</v>
      </c>
      <c r="S52" s="4">
        <f>AVERAGE(E52,K52,Q52)</f>
        <v>56.406924266715635</v>
      </c>
      <c r="T52" s="3">
        <f>STDEVP(E52,K52,Q52)</f>
        <v>3.1312350595409755</v>
      </c>
    </row>
    <row r="53" spans="1:22" x14ac:dyDescent="0.2">
      <c r="A53" s="7">
        <v>15</v>
      </c>
      <c r="B53" s="6">
        <v>625.79999999999995</v>
      </c>
      <c r="C53" s="5">
        <f t="shared" si="12"/>
        <v>4.4198348741780781E-3</v>
      </c>
      <c r="D53" s="5">
        <f t="shared" si="13"/>
        <v>3.9778513867602703</v>
      </c>
      <c r="E53" s="3">
        <f t="shared" si="14"/>
        <v>79.557027735205409</v>
      </c>
      <c r="F53" s="2">
        <f t="shared" si="15"/>
        <v>8839.6697483561566</v>
      </c>
      <c r="G53" s="7">
        <v>15</v>
      </c>
      <c r="H53" s="6">
        <v>627.5</v>
      </c>
      <c r="I53" s="5">
        <f t="shared" si="16"/>
        <v>4.43184145661033E-3</v>
      </c>
      <c r="J53" s="5">
        <f t="shared" si="17"/>
        <v>3.9886573109492969</v>
      </c>
      <c r="K53" s="3">
        <f t="shared" si="18"/>
        <v>79.773146218985929</v>
      </c>
      <c r="L53" s="2">
        <f t="shared" si="19"/>
        <v>8863.6829132206603</v>
      </c>
      <c r="M53" s="7">
        <v>15</v>
      </c>
      <c r="N53" s="6">
        <v>628.79999999999995</v>
      </c>
      <c r="O53" s="5">
        <f t="shared" si="20"/>
        <v>4.4410229608232276E-3</v>
      </c>
      <c r="P53" s="5">
        <f t="shared" si="21"/>
        <v>3.9969206647409048</v>
      </c>
      <c r="Q53" s="3">
        <f t="shared" si="22"/>
        <v>79.938413294818105</v>
      </c>
      <c r="R53" s="2">
        <f t="shared" si="23"/>
        <v>8882.0459216464551</v>
      </c>
      <c r="S53" s="4">
        <f t="shared" ref="S53:S60" si="24">AVERAGE(E53,K53,Q53)</f>
        <v>79.756195749669814</v>
      </c>
      <c r="T53" s="3">
        <f t="shared" ref="T53:T60" si="25">STDEVP(E53,K53,Q53)</f>
        <v>0.15616065462166337</v>
      </c>
      <c r="V53">
        <f>T53/S53</f>
        <v>1.9579752162678832E-3</v>
      </c>
    </row>
    <row r="54" spans="1:22" x14ac:dyDescent="0.2">
      <c r="A54" s="7">
        <v>30</v>
      </c>
      <c r="B54" s="6">
        <v>679.8</v>
      </c>
      <c r="C54" s="5">
        <f t="shared" si="12"/>
        <v>4.8012204337907604E-3</v>
      </c>
      <c r="D54" s="5">
        <f t="shared" si="13"/>
        <v>4.3210983904116844</v>
      </c>
      <c r="E54" s="3">
        <f t="shared" si="14"/>
        <v>86.421967808233688</v>
      </c>
      <c r="F54" s="2">
        <f t="shared" si="15"/>
        <v>9602.4408675815212</v>
      </c>
      <c r="G54" s="7">
        <v>30</v>
      </c>
      <c r="H54" s="6">
        <v>680.7</v>
      </c>
      <c r="I54" s="5">
        <f t="shared" si="16"/>
        <v>4.8075768597843054E-3</v>
      </c>
      <c r="J54" s="5">
        <f t="shared" si="17"/>
        <v>4.326819173805875</v>
      </c>
      <c r="K54" s="3">
        <f t="shared" si="18"/>
        <v>86.536383476117493</v>
      </c>
      <c r="L54" s="2">
        <f t="shared" si="19"/>
        <v>9615.1537195686105</v>
      </c>
      <c r="M54" s="7">
        <v>30</v>
      </c>
      <c r="N54" s="6">
        <v>687.8</v>
      </c>
      <c r="O54" s="5">
        <f t="shared" si="20"/>
        <v>4.857721998177824E-3</v>
      </c>
      <c r="P54" s="5">
        <f t="shared" si="21"/>
        <v>4.3719497983600419</v>
      </c>
      <c r="Q54" s="3">
        <f t="shared" si="22"/>
        <v>87.438995967200839</v>
      </c>
      <c r="R54" s="2">
        <f t="shared" si="23"/>
        <v>9715.4439963556488</v>
      </c>
      <c r="S54" s="4">
        <f t="shared" si="24"/>
        <v>86.799115750517331</v>
      </c>
      <c r="T54" s="3">
        <f t="shared" si="25"/>
        <v>0.4548682996513132</v>
      </c>
      <c r="V54">
        <f t="shared" ref="V54:V60" si="26">T54/S54</f>
        <v>5.2404715845115295E-3</v>
      </c>
    </row>
    <row r="55" spans="1:22" x14ac:dyDescent="0.2">
      <c r="A55" s="7">
        <v>45</v>
      </c>
      <c r="B55" s="6">
        <v>667.5</v>
      </c>
      <c r="C55" s="5">
        <f t="shared" si="12"/>
        <v>4.7143492785456497E-3</v>
      </c>
      <c r="D55" s="5">
        <f t="shared" si="13"/>
        <v>4.2429143506910849</v>
      </c>
      <c r="E55" s="3">
        <f t="shared" si="14"/>
        <v>84.858287013821695</v>
      </c>
      <c r="F55" s="2">
        <f t="shared" si="15"/>
        <v>9428.6985570913002</v>
      </c>
      <c r="G55" s="7">
        <v>45</v>
      </c>
      <c r="H55" s="6">
        <v>667.9</v>
      </c>
      <c r="I55" s="5">
        <f t="shared" si="16"/>
        <v>4.7171743567650032E-3</v>
      </c>
      <c r="J55" s="5">
        <f t="shared" si="17"/>
        <v>4.2454569210885031</v>
      </c>
      <c r="K55" s="3">
        <f t="shared" si="18"/>
        <v>84.909138421770052</v>
      </c>
      <c r="L55" s="2">
        <f t="shared" si="19"/>
        <v>9434.3487135300056</v>
      </c>
      <c r="M55" s="7">
        <v>45</v>
      </c>
      <c r="N55" s="6">
        <v>675.9</v>
      </c>
      <c r="O55" s="5">
        <f t="shared" si="20"/>
        <v>4.7736759211520667E-3</v>
      </c>
      <c r="P55" s="5">
        <f t="shared" si="21"/>
        <v>4.2963083290368598</v>
      </c>
      <c r="Q55" s="3">
        <f t="shared" si="22"/>
        <v>85.926166580737203</v>
      </c>
      <c r="R55" s="2">
        <f t="shared" si="23"/>
        <v>9547.3518423041332</v>
      </c>
      <c r="S55" s="4">
        <f t="shared" si="24"/>
        <v>85.231197338776312</v>
      </c>
      <c r="T55" s="3">
        <f t="shared" si="25"/>
        <v>0.49185577281444948</v>
      </c>
      <c r="V55">
        <f t="shared" si="26"/>
        <v>5.7708419941517996E-3</v>
      </c>
    </row>
    <row r="56" spans="1:22" x14ac:dyDescent="0.2">
      <c r="A56" s="7">
        <v>60</v>
      </c>
      <c r="B56" s="6">
        <v>683.2</v>
      </c>
      <c r="C56" s="5">
        <f t="shared" si="12"/>
        <v>4.8252335986552633E-3</v>
      </c>
      <c r="D56" s="5">
        <f t="shared" si="13"/>
        <v>4.3427102387897367</v>
      </c>
      <c r="E56" s="3">
        <f t="shared" si="14"/>
        <v>86.854204775794727</v>
      </c>
      <c r="F56" s="2">
        <f t="shared" si="15"/>
        <v>9650.4671973105269</v>
      </c>
      <c r="G56" s="7">
        <v>60</v>
      </c>
      <c r="H56" s="6">
        <v>685.1</v>
      </c>
      <c r="I56" s="5">
        <f t="shared" si="16"/>
        <v>4.8386527201971907E-3</v>
      </c>
      <c r="J56" s="5">
        <f t="shared" si="17"/>
        <v>4.354787448177472</v>
      </c>
      <c r="K56" s="3">
        <f t="shared" si="18"/>
        <v>87.09574896354944</v>
      </c>
      <c r="L56" s="2">
        <f t="shared" si="19"/>
        <v>9677.3054403943806</v>
      </c>
      <c r="M56" s="7">
        <v>60</v>
      </c>
      <c r="N56" s="6">
        <v>686.7</v>
      </c>
      <c r="O56" s="5">
        <f t="shared" si="20"/>
        <v>4.8499530330746035E-3</v>
      </c>
      <c r="P56" s="5">
        <f t="shared" si="21"/>
        <v>4.3649577297671431</v>
      </c>
      <c r="Q56" s="3">
        <f t="shared" si="22"/>
        <v>87.29915459534287</v>
      </c>
      <c r="R56" s="2">
        <f t="shared" si="23"/>
        <v>9699.9060661492076</v>
      </c>
      <c r="S56" s="4">
        <f t="shared" si="24"/>
        <v>87.08303611156235</v>
      </c>
      <c r="T56" s="3">
        <f t="shared" si="25"/>
        <v>0.18187229573378397</v>
      </c>
      <c r="V56">
        <f t="shared" si="26"/>
        <v>2.0884928208151445E-3</v>
      </c>
    </row>
    <row r="57" spans="1:22" x14ac:dyDescent="0.2">
      <c r="A57" s="7">
        <v>90</v>
      </c>
      <c r="B57" s="6">
        <v>730.7</v>
      </c>
      <c r="C57" s="5">
        <f t="shared" si="12"/>
        <v>5.160711637203455E-3</v>
      </c>
      <c r="D57" s="5">
        <f t="shared" si="13"/>
        <v>4.6446404734831095</v>
      </c>
      <c r="E57" s="3">
        <f t="shared" si="14"/>
        <v>92.892809469662183</v>
      </c>
      <c r="F57" s="2">
        <f t="shared" si="15"/>
        <v>10321.42327440691</v>
      </c>
      <c r="G57" s="7">
        <v>90</v>
      </c>
      <c r="H57" s="6">
        <v>725.8</v>
      </c>
      <c r="I57" s="5">
        <f t="shared" si="16"/>
        <v>5.1261044290163782E-3</v>
      </c>
      <c r="J57" s="5">
        <f t="shared" si="17"/>
        <v>4.6134939861147402</v>
      </c>
      <c r="K57" s="3">
        <f t="shared" si="18"/>
        <v>92.269879722294803</v>
      </c>
      <c r="L57" s="2">
        <f t="shared" si="19"/>
        <v>10252.208858032756</v>
      </c>
      <c r="M57" s="7">
        <v>90</v>
      </c>
      <c r="N57" s="6">
        <v>716.8</v>
      </c>
      <c r="O57" s="5">
        <f t="shared" si="20"/>
        <v>5.0625401690809315E-3</v>
      </c>
      <c r="P57" s="5">
        <f t="shared" si="21"/>
        <v>4.5562861521728379</v>
      </c>
      <c r="Q57" s="3">
        <f t="shared" si="22"/>
        <v>91.125723043456759</v>
      </c>
      <c r="R57" s="2">
        <f t="shared" si="23"/>
        <v>10125.080338161863</v>
      </c>
      <c r="S57" s="4">
        <f t="shared" si="24"/>
        <v>92.096137411804577</v>
      </c>
      <c r="T57" s="3">
        <f t="shared" si="25"/>
        <v>0.73179614750772615</v>
      </c>
      <c r="V57">
        <f t="shared" si="26"/>
        <v>7.9460026019932406E-3</v>
      </c>
    </row>
    <row r="58" spans="1:22" x14ac:dyDescent="0.2">
      <c r="A58" s="7">
        <v>120</v>
      </c>
      <c r="B58" s="6">
        <v>676.1</v>
      </c>
      <c r="C58" s="5">
        <f t="shared" si="12"/>
        <v>4.7750884602617439E-3</v>
      </c>
      <c r="D58" s="5">
        <f t="shared" si="13"/>
        <v>4.2975796142355698</v>
      </c>
      <c r="E58" s="3">
        <f t="shared" si="14"/>
        <v>85.951592284711396</v>
      </c>
      <c r="F58" s="2">
        <f t="shared" si="15"/>
        <v>9550.1769205234887</v>
      </c>
      <c r="G58" s="7">
        <v>120</v>
      </c>
      <c r="H58" s="6">
        <v>685.8</v>
      </c>
      <c r="I58" s="5">
        <f t="shared" si="16"/>
        <v>4.8435966070810585E-3</v>
      </c>
      <c r="J58" s="5">
        <f t="shared" si="17"/>
        <v>4.3592369463729526</v>
      </c>
      <c r="K58" s="3">
        <f t="shared" si="18"/>
        <v>87.184738927459051</v>
      </c>
      <c r="L58" s="2">
        <f t="shared" si="19"/>
        <v>9687.1932141621164</v>
      </c>
      <c r="M58" s="7">
        <v>120</v>
      </c>
      <c r="N58" s="6">
        <v>679.5</v>
      </c>
      <c r="O58" s="5">
        <f t="shared" si="20"/>
        <v>4.799101625126246E-3</v>
      </c>
      <c r="P58" s="5">
        <f t="shared" si="21"/>
        <v>4.3191914626136212</v>
      </c>
      <c r="Q58" s="3">
        <f t="shared" si="22"/>
        <v>86.38382925227242</v>
      </c>
      <c r="R58" s="2">
        <f t="shared" si="23"/>
        <v>9598.2032502524926</v>
      </c>
      <c r="S58" s="4">
        <f t="shared" si="24"/>
        <v>86.506720154814275</v>
      </c>
      <c r="T58" s="3">
        <f t="shared" si="25"/>
        <v>0.51087460371120419</v>
      </c>
      <c r="V58">
        <f t="shared" si="26"/>
        <v>5.9056059783208987E-3</v>
      </c>
    </row>
    <row r="59" spans="1:22" x14ac:dyDescent="0.2">
      <c r="A59" s="7">
        <v>240</v>
      </c>
      <c r="B59" s="10">
        <v>660.8</v>
      </c>
      <c r="C59" s="5">
        <f t="shared" si="12"/>
        <v>4.6670292183714837E-3</v>
      </c>
      <c r="D59" s="5">
        <f t="shared" si="13"/>
        <v>4.2003262965343353</v>
      </c>
      <c r="E59" s="3">
        <f t="shared" si="14"/>
        <v>84.006525930686706</v>
      </c>
      <c r="F59" s="2">
        <f t="shared" si="15"/>
        <v>9334.0584367429674</v>
      </c>
      <c r="G59" s="7">
        <v>240</v>
      </c>
      <c r="H59" s="8">
        <v>659.8</v>
      </c>
      <c r="I59" s="5">
        <f t="shared" si="16"/>
        <v>4.6599665228231005E-3</v>
      </c>
      <c r="J59" s="5">
        <f t="shared" si="17"/>
        <v>4.1939698705407906</v>
      </c>
      <c r="K59" s="3">
        <f t="shared" si="18"/>
        <v>83.879397410815812</v>
      </c>
      <c r="L59" s="2">
        <f t="shared" si="19"/>
        <v>9319.9330456462012</v>
      </c>
      <c r="M59" s="7">
        <v>240</v>
      </c>
      <c r="N59" s="6">
        <v>665.4</v>
      </c>
      <c r="O59" s="5">
        <f t="shared" si="20"/>
        <v>4.6995176178940452E-3</v>
      </c>
      <c r="P59" s="5">
        <f t="shared" si="21"/>
        <v>4.2295658561046405</v>
      </c>
      <c r="Q59" s="3">
        <f t="shared" si="22"/>
        <v>84.591317122092818</v>
      </c>
      <c r="R59" s="2">
        <f t="shared" si="23"/>
        <v>9399.0352357880911</v>
      </c>
      <c r="S59" s="4">
        <f t="shared" si="24"/>
        <v>84.159080154531779</v>
      </c>
      <c r="T59" s="3">
        <f t="shared" si="25"/>
        <v>0.31001291611362797</v>
      </c>
      <c r="V59">
        <f t="shared" si="26"/>
        <v>3.6836538082924194E-3</v>
      </c>
    </row>
    <row r="60" spans="1:22" x14ac:dyDescent="0.2">
      <c r="A60" s="7">
        <v>360</v>
      </c>
      <c r="B60" s="10">
        <v>621.29999999999995</v>
      </c>
      <c r="C60" s="5">
        <f t="shared" si="12"/>
        <v>4.3880527442103547E-3</v>
      </c>
      <c r="D60" s="5">
        <f t="shared" si="13"/>
        <v>3.9492474697893192</v>
      </c>
      <c r="E60" s="3">
        <f t="shared" si="14"/>
        <v>78.984949395786387</v>
      </c>
      <c r="F60" s="2">
        <f t="shared" si="15"/>
        <v>8776.1054884207097</v>
      </c>
      <c r="G60" s="7">
        <v>360</v>
      </c>
      <c r="H60" s="8">
        <v>635.6</v>
      </c>
      <c r="I60" s="5">
        <f t="shared" si="16"/>
        <v>4.4890492905522326E-3</v>
      </c>
      <c r="J60" s="5">
        <f t="shared" si="17"/>
        <v>4.040144361497009</v>
      </c>
      <c r="K60" s="3">
        <f t="shared" si="18"/>
        <v>80.802887229940183</v>
      </c>
      <c r="L60" s="2">
        <f t="shared" si="19"/>
        <v>8978.0985811044648</v>
      </c>
      <c r="M60" s="7">
        <v>360</v>
      </c>
      <c r="N60" s="6">
        <v>644.70000000000005</v>
      </c>
      <c r="O60" s="5">
        <f t="shared" si="20"/>
        <v>4.5533198200425175E-3</v>
      </c>
      <c r="P60" s="5">
        <f t="shared" si="21"/>
        <v>4.0979878380382662</v>
      </c>
      <c r="Q60" s="3">
        <f t="shared" si="22"/>
        <v>81.959756760765316</v>
      </c>
      <c r="R60" s="2">
        <f t="shared" si="23"/>
        <v>9106.6396400850354</v>
      </c>
      <c r="S60" s="4">
        <f t="shared" si="24"/>
        <v>80.582531128830638</v>
      </c>
      <c r="T60" s="3">
        <f t="shared" si="25"/>
        <v>1.2244147780757337</v>
      </c>
      <c r="V60">
        <f t="shared" si="26"/>
        <v>1.5194543543416513E-2</v>
      </c>
    </row>
    <row r="61" spans="1:22" x14ac:dyDescent="0.2">
      <c r="A61" s="6"/>
      <c r="B61" s="22"/>
      <c r="C61" s="5"/>
      <c r="D61" s="5"/>
      <c r="E61" s="3"/>
      <c r="F61" s="2"/>
      <c r="G61" s="6"/>
      <c r="H61" s="22"/>
      <c r="I61" s="5"/>
      <c r="J61" s="5"/>
      <c r="K61" s="3"/>
      <c r="L61" s="2"/>
      <c r="M61" s="6"/>
      <c r="N61" s="22"/>
      <c r="O61" s="5"/>
      <c r="P61" s="5"/>
      <c r="Q61" s="3"/>
      <c r="R61" s="2"/>
      <c r="S61" s="25"/>
      <c r="T61" s="24"/>
    </row>
    <row r="64" spans="1:22" x14ac:dyDescent="0.2">
      <c r="B64" t="s">
        <v>14</v>
      </c>
      <c r="C64" t="s">
        <v>10</v>
      </c>
    </row>
    <row r="65" spans="1:3" x14ac:dyDescent="0.2">
      <c r="A65" t="s">
        <v>19</v>
      </c>
      <c r="B65">
        <v>42.57</v>
      </c>
      <c r="C65">
        <v>81</v>
      </c>
    </row>
    <row r="66" spans="1:3" x14ac:dyDescent="0.2">
      <c r="B66">
        <v>62.43</v>
      </c>
      <c r="C66">
        <v>101.4</v>
      </c>
    </row>
    <row r="67" spans="1:3" x14ac:dyDescent="0.2">
      <c r="B67">
        <v>66.98</v>
      </c>
      <c r="C67">
        <v>85.57</v>
      </c>
    </row>
    <row r="69" spans="1:3" x14ac:dyDescent="0.2">
      <c r="A69" t="s">
        <v>20</v>
      </c>
      <c r="B69">
        <f>_xlfn.T.TEST(B65:B67,C65:C67,2,2)</f>
        <v>3.0108439981409336E-2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46C44-F51C-104B-8552-9D1FEB2F41EA}">
  <dimension ref="A1:V70"/>
  <sheetViews>
    <sheetView workbookViewId="0">
      <selection activeCell="E65" sqref="E65"/>
    </sheetView>
  </sheetViews>
  <sheetFormatPr baseColWidth="10" defaultRowHeight="16" x14ac:dyDescent="0.2"/>
  <cols>
    <col min="2" max="2" width="21" customWidth="1"/>
  </cols>
  <sheetData>
    <row r="1" spans="1:3" x14ac:dyDescent="0.2">
      <c r="A1" t="s">
        <v>18</v>
      </c>
      <c r="C1">
        <v>67.099999999999994</v>
      </c>
    </row>
    <row r="2" spans="1:3" x14ac:dyDescent="0.2">
      <c r="A2" t="s">
        <v>17</v>
      </c>
      <c r="B2" t="s">
        <v>16</v>
      </c>
      <c r="C2">
        <v>67.2</v>
      </c>
    </row>
    <row r="3" spans="1:3" x14ac:dyDescent="0.2">
      <c r="A3" s="19">
        <v>5.0000000000000001E-4</v>
      </c>
      <c r="B3" s="20">
        <f>AVERAGE(C1:C3)</f>
        <v>67.2</v>
      </c>
      <c r="C3">
        <v>67.3</v>
      </c>
    </row>
    <row r="4" spans="1:3" x14ac:dyDescent="0.2">
      <c r="A4" s="19">
        <v>1E-3</v>
      </c>
      <c r="B4">
        <v>135.1</v>
      </c>
    </row>
    <row r="5" spans="1:3" x14ac:dyDescent="0.2">
      <c r="A5" s="19">
        <v>0.01</v>
      </c>
      <c r="B5" s="21">
        <v>1499.1</v>
      </c>
    </row>
    <row r="6" spans="1:3" x14ac:dyDescent="0.2">
      <c r="A6" s="19">
        <v>0.04</v>
      </c>
      <c r="B6" s="21">
        <v>5860.8</v>
      </c>
    </row>
    <row r="7" spans="1:3" x14ac:dyDescent="0.2">
      <c r="A7" s="19">
        <v>0.1</v>
      </c>
      <c r="B7" s="21">
        <v>14009.9</v>
      </c>
    </row>
    <row r="9" spans="1:3" x14ac:dyDescent="0.2">
      <c r="A9" t="s">
        <v>0</v>
      </c>
      <c r="B9" t="s">
        <v>15</v>
      </c>
    </row>
    <row r="10" spans="1:3" x14ac:dyDescent="0.2">
      <c r="A10">
        <f>STDEV(C1:C3)</f>
        <v>0.10000000000000142</v>
      </c>
      <c r="B10">
        <f>3*A10/26064</f>
        <v>1.1510128913443995E-5</v>
      </c>
    </row>
    <row r="16" spans="1:3" x14ac:dyDescent="0.2">
      <c r="A16" t="s">
        <v>26</v>
      </c>
      <c r="B16" t="s">
        <v>27</v>
      </c>
    </row>
    <row r="17" spans="1:20" x14ac:dyDescent="0.2">
      <c r="A17" t="s">
        <v>22</v>
      </c>
      <c r="B17" t="s">
        <v>57</v>
      </c>
    </row>
    <row r="18" spans="1:20" x14ac:dyDescent="0.2">
      <c r="A18" t="s">
        <v>23</v>
      </c>
      <c r="B18" t="s">
        <v>42</v>
      </c>
    </row>
    <row r="19" spans="1:20" x14ac:dyDescent="0.2">
      <c r="A19" t="s">
        <v>24</v>
      </c>
      <c r="B19" t="s">
        <v>43</v>
      </c>
    </row>
    <row r="20" spans="1:20" x14ac:dyDescent="0.2">
      <c r="A20" t="s">
        <v>25</v>
      </c>
      <c r="B20" t="s">
        <v>28</v>
      </c>
    </row>
    <row r="21" spans="1:20" x14ac:dyDescent="0.2">
      <c r="A21" t="s">
        <v>29</v>
      </c>
    </row>
    <row r="31" spans="1:20" ht="17" thickBot="1" x14ac:dyDescent="0.25"/>
    <row r="32" spans="1:20" x14ac:dyDescent="0.2">
      <c r="A32" s="30" t="s">
        <v>58</v>
      </c>
      <c r="B32" s="31"/>
      <c r="C32" s="18">
        <v>5</v>
      </c>
      <c r="D32" s="18"/>
      <c r="E32" s="17"/>
      <c r="F32" s="2"/>
      <c r="G32" s="30" t="s">
        <v>58</v>
      </c>
      <c r="H32" s="31"/>
      <c r="I32" s="18">
        <v>5.2</v>
      </c>
      <c r="J32" s="18"/>
      <c r="K32" s="17"/>
      <c r="L32" s="2"/>
      <c r="M32" s="30" t="s">
        <v>58</v>
      </c>
      <c r="N32" s="31"/>
      <c r="O32" s="18">
        <v>4.9400000000000004</v>
      </c>
      <c r="P32" s="18"/>
      <c r="Q32" s="17"/>
      <c r="R32" s="6"/>
      <c r="S32" s="2"/>
      <c r="T32" s="2"/>
    </row>
    <row r="33" spans="1:22" ht="17" thickBot="1" x14ac:dyDescent="0.25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2" x14ac:dyDescent="0.2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  <c r="V34" s="22" t="s">
        <v>32</v>
      </c>
    </row>
    <row r="35" spans="1:22" x14ac:dyDescent="0.2">
      <c r="A35" s="7">
        <v>0</v>
      </c>
      <c r="B35" s="10">
        <v>0</v>
      </c>
      <c r="C35" s="5">
        <v>0</v>
      </c>
      <c r="D35" s="5">
        <v>0</v>
      </c>
      <c r="E35" s="3">
        <v>0</v>
      </c>
      <c r="F35" s="2" t="e">
        <f>LOG10(D35)</f>
        <v>#NUM!</v>
      </c>
      <c r="G35" s="7">
        <v>0</v>
      </c>
      <c r="H35" s="10">
        <v>0</v>
      </c>
      <c r="I35" s="5">
        <v>0</v>
      </c>
      <c r="J35" s="5">
        <v>0</v>
      </c>
      <c r="K35" s="3">
        <v>0</v>
      </c>
      <c r="L35" s="2" t="e">
        <f>LOG10(J35)</f>
        <v>#NUM!</v>
      </c>
      <c r="M35" s="7">
        <v>0</v>
      </c>
      <c r="N35" s="10">
        <v>0</v>
      </c>
      <c r="O35" s="5">
        <f>N35/25144</f>
        <v>0</v>
      </c>
      <c r="P35" s="5">
        <f>O35*900</f>
        <v>0</v>
      </c>
      <c r="Q35" s="3">
        <f>P35/6.1*100</f>
        <v>0</v>
      </c>
      <c r="R35" s="2" t="e">
        <f>LOG10(P35)</f>
        <v>#NUM!</v>
      </c>
      <c r="S35" s="4">
        <f t="shared" ref="S35:S44" si="0">AVERAGE(E35,K35,Q35)</f>
        <v>0</v>
      </c>
      <c r="T35" s="3">
        <f t="shared" ref="T35:T44" si="1">STDEVP(E35,K35,Q35)</f>
        <v>0</v>
      </c>
    </row>
    <row r="36" spans="1:22" x14ac:dyDescent="0.2">
      <c r="A36" s="7">
        <v>5</v>
      </c>
      <c r="B36" s="10">
        <v>101.5</v>
      </c>
      <c r="C36" s="5">
        <f>B36/141060</f>
        <v>7.195519637033886E-4</v>
      </c>
      <c r="D36" s="5">
        <f>C36*900</f>
        <v>0.64759676733304972</v>
      </c>
      <c r="E36" s="3">
        <f>D36/5*100</f>
        <v>12.951935346660996</v>
      </c>
      <c r="F36" s="2">
        <f>LN(D36)</f>
        <v>-0.43448704895601747</v>
      </c>
      <c r="G36" s="7">
        <v>5</v>
      </c>
      <c r="H36" s="10">
        <v>110.7</v>
      </c>
      <c r="I36" s="5">
        <f>H36/141060</f>
        <v>7.8477243726074008E-4</v>
      </c>
      <c r="J36" s="5">
        <f>I36*900</f>
        <v>0.70629519353466608</v>
      </c>
      <c r="K36" s="3">
        <f>J36/5.2*100</f>
        <v>13.582599875666654</v>
      </c>
      <c r="L36" s="2">
        <f>LN(J36)</f>
        <v>-0.34772200772326828</v>
      </c>
      <c r="M36" s="7">
        <v>5</v>
      </c>
      <c r="N36" s="10">
        <v>104.4</v>
      </c>
      <c r="O36" s="5">
        <f>N36/141060</f>
        <v>7.4011059123777118E-4</v>
      </c>
      <c r="P36" s="5">
        <f>O36*900</f>
        <v>0.66609953211399409</v>
      </c>
      <c r="Q36" s="3">
        <f>P36/4.94*100</f>
        <v>13.483796196639556</v>
      </c>
      <c r="R36" s="2">
        <f>LN(P36)</f>
        <v>-0.40631617198932102</v>
      </c>
      <c r="S36" s="4">
        <f t="shared" si="0"/>
        <v>13.339443806322402</v>
      </c>
      <c r="T36" s="3">
        <f t="shared" si="1"/>
        <v>0.2769628693275078</v>
      </c>
      <c r="V36">
        <f>T36/S36</f>
        <v>2.0762699955768595E-2</v>
      </c>
    </row>
    <row r="37" spans="1:22" x14ac:dyDescent="0.2">
      <c r="A37" s="7">
        <v>15</v>
      </c>
      <c r="B37" s="10">
        <v>221</v>
      </c>
      <c r="C37" s="5">
        <f t="shared" ref="C37:C44" si="2">B37/141060</f>
        <v>1.5667092017581171E-3</v>
      </c>
      <c r="D37" s="5">
        <f t="shared" ref="D37:D44" si="3">C37*900</f>
        <v>1.4100382815823054</v>
      </c>
      <c r="E37" s="3">
        <f t="shared" ref="E37:E44" si="4">D37/5*100</f>
        <v>28.200765631646107</v>
      </c>
      <c r="F37" s="2">
        <f t="shared" ref="F37:F44" si="5">LN(D37)</f>
        <v>0.34361685407989334</v>
      </c>
      <c r="G37" s="7">
        <v>15</v>
      </c>
      <c r="H37" s="6">
        <v>228.4</v>
      </c>
      <c r="I37" s="5">
        <f t="shared" ref="I37:I44" si="6">H37/141060</f>
        <v>1.6191691478803347E-3</v>
      </c>
      <c r="J37" s="5">
        <f t="shared" ref="J37:J44" si="7">I37*900</f>
        <v>1.4572522330923012</v>
      </c>
      <c r="K37" s="3">
        <f t="shared" ref="K37:K44" si="8">J37/5.2*100</f>
        <v>28.024081405621175</v>
      </c>
      <c r="L37" s="2">
        <f t="shared" ref="L37:L44" si="9">LN(J37)</f>
        <v>0.37655263034399578</v>
      </c>
      <c r="M37" s="7">
        <v>15</v>
      </c>
      <c r="N37" s="6">
        <v>206</v>
      </c>
      <c r="O37" s="5">
        <f t="shared" ref="O37:O44" si="10">N37/141060</f>
        <v>1.4603714731320006E-3</v>
      </c>
      <c r="P37" s="5">
        <f t="shared" ref="P37:P44" si="11">O37*900</f>
        <v>1.3143343258188005</v>
      </c>
      <c r="Q37" s="3">
        <f t="shared" ref="Q37:Q44" si="12">P37/4.94*100</f>
        <v>26.605958012526326</v>
      </c>
      <c r="R37" s="2">
        <f t="shared" ref="R37:R44" si="13">LN(P37)</f>
        <v>0.27333032135172164</v>
      </c>
      <c r="S37" s="4">
        <f t="shared" si="0"/>
        <v>27.610268349931204</v>
      </c>
      <c r="T37" s="3">
        <f t="shared" si="1"/>
        <v>0.71380845670493887</v>
      </c>
      <c r="V37">
        <f t="shared" ref="V37:V44" si="14">T37/S37</f>
        <v>2.5853006847241216E-2</v>
      </c>
    </row>
    <row r="38" spans="1:22" x14ac:dyDescent="0.2">
      <c r="A38" s="7">
        <v>30</v>
      </c>
      <c r="B38" s="10">
        <v>279.89999999999998</v>
      </c>
      <c r="C38" s="5">
        <f t="shared" si="2"/>
        <v>1.9842620161633347E-3</v>
      </c>
      <c r="D38" s="5">
        <f t="shared" si="3"/>
        <v>1.7858358145470012</v>
      </c>
      <c r="E38" s="3">
        <f t="shared" si="4"/>
        <v>35.716716290940028</v>
      </c>
      <c r="F38" s="2">
        <f t="shared" si="5"/>
        <v>0.57988654908354842</v>
      </c>
      <c r="G38" s="7">
        <v>30</v>
      </c>
      <c r="H38" s="6">
        <v>297.5</v>
      </c>
      <c r="I38" s="5">
        <f t="shared" si="6"/>
        <v>2.1090316177513114E-3</v>
      </c>
      <c r="J38" s="5">
        <f t="shared" si="7"/>
        <v>1.8981284559761802</v>
      </c>
      <c r="K38" s="3">
        <f t="shared" si="8"/>
        <v>36.502470307234233</v>
      </c>
      <c r="L38" s="2">
        <f t="shared" si="9"/>
        <v>0.64086837754782489</v>
      </c>
      <c r="M38" s="7">
        <v>30</v>
      </c>
      <c r="N38" s="6">
        <v>258.89999999999998</v>
      </c>
      <c r="O38" s="5">
        <f t="shared" si="10"/>
        <v>1.8353891960867714E-3</v>
      </c>
      <c r="P38" s="5">
        <f t="shared" si="11"/>
        <v>1.6518502764780942</v>
      </c>
      <c r="Q38" s="3">
        <f t="shared" si="12"/>
        <v>33.438264706034296</v>
      </c>
      <c r="R38" s="2">
        <f t="shared" si="13"/>
        <v>0.50189603931963245</v>
      </c>
      <c r="S38" s="4">
        <f t="shared" si="0"/>
        <v>35.219150434736186</v>
      </c>
      <c r="T38" s="3">
        <f t="shared" si="1"/>
        <v>1.2994916512624373</v>
      </c>
      <c r="V38">
        <f t="shared" si="14"/>
        <v>3.6897302610138086E-2</v>
      </c>
    </row>
    <row r="39" spans="1:22" x14ac:dyDescent="0.2">
      <c r="A39" s="7">
        <v>45</v>
      </c>
      <c r="B39" s="10">
        <v>303.89999999999998</v>
      </c>
      <c r="C39" s="5">
        <f t="shared" si="2"/>
        <v>2.1544023819651211E-3</v>
      </c>
      <c r="D39" s="5">
        <f t="shared" si="3"/>
        <v>1.9389621437686091</v>
      </c>
      <c r="E39" s="3">
        <f t="shared" si="4"/>
        <v>38.779242875372184</v>
      </c>
      <c r="F39" s="2">
        <f t="shared" si="5"/>
        <v>0.66215285248488798</v>
      </c>
      <c r="G39" s="7">
        <v>45</v>
      </c>
      <c r="H39" s="6">
        <v>334.5</v>
      </c>
      <c r="I39" s="5">
        <f t="shared" si="6"/>
        <v>2.3713313483623988E-3</v>
      </c>
      <c r="J39" s="5">
        <f t="shared" si="7"/>
        <v>2.134198213526159</v>
      </c>
      <c r="K39" s="3">
        <f t="shared" si="8"/>
        <v>41.042273337041522</v>
      </c>
      <c r="L39" s="2">
        <f t="shared" si="9"/>
        <v>0.75809103213042361</v>
      </c>
      <c r="M39" s="7">
        <v>45</v>
      </c>
      <c r="N39" s="6">
        <v>293.8</v>
      </c>
      <c r="O39" s="5">
        <f t="shared" si="10"/>
        <v>2.0828016446902027E-3</v>
      </c>
      <c r="P39" s="5">
        <f t="shared" si="11"/>
        <v>1.8745214802211825</v>
      </c>
      <c r="Q39" s="3">
        <f t="shared" si="12"/>
        <v>37.945778951845796</v>
      </c>
      <c r="R39" s="2">
        <f t="shared" si="13"/>
        <v>0.62835341630191743</v>
      </c>
      <c r="S39" s="4">
        <f t="shared" si="0"/>
        <v>39.255765054753169</v>
      </c>
      <c r="T39" s="3">
        <f t="shared" si="1"/>
        <v>1.308274795285421</v>
      </c>
      <c r="V39">
        <f t="shared" si="14"/>
        <v>3.3326946843620676E-2</v>
      </c>
    </row>
    <row r="40" spans="1:22" x14ac:dyDescent="0.2">
      <c r="A40" s="7">
        <v>60</v>
      </c>
      <c r="B40" s="10">
        <v>341.1</v>
      </c>
      <c r="C40" s="5">
        <f t="shared" si="2"/>
        <v>2.4181199489578904E-3</v>
      </c>
      <c r="D40" s="5">
        <f t="shared" si="3"/>
        <v>2.1763079540621013</v>
      </c>
      <c r="E40" s="3">
        <f t="shared" si="4"/>
        <v>43.526159081242028</v>
      </c>
      <c r="F40" s="2">
        <f t="shared" si="5"/>
        <v>0.77762984198674068</v>
      </c>
      <c r="G40" s="7">
        <v>60</v>
      </c>
      <c r="H40" s="6">
        <v>388.6</v>
      </c>
      <c r="I40" s="5">
        <f t="shared" si="6"/>
        <v>2.7548560896072595E-3</v>
      </c>
      <c r="J40" s="5">
        <f t="shared" si="7"/>
        <v>2.4793704806465335</v>
      </c>
      <c r="K40" s="3">
        <f t="shared" si="8"/>
        <v>47.680201550894871</v>
      </c>
      <c r="L40" s="2">
        <f t="shared" si="9"/>
        <v>0.9080046895054803</v>
      </c>
      <c r="M40" s="7">
        <v>60</v>
      </c>
      <c r="N40" s="6">
        <v>337</v>
      </c>
      <c r="O40" s="5">
        <f t="shared" si="10"/>
        <v>2.3890543031334184E-3</v>
      </c>
      <c r="P40" s="5">
        <f t="shared" si="11"/>
        <v>2.1501488728200764</v>
      </c>
      <c r="Q40" s="3">
        <f t="shared" si="12"/>
        <v>43.525280826317328</v>
      </c>
      <c r="R40" s="2">
        <f t="shared" si="13"/>
        <v>0.76553708291450218</v>
      </c>
      <c r="S40" s="4">
        <f t="shared" si="0"/>
        <v>44.910547152818076</v>
      </c>
      <c r="T40" s="3">
        <f t="shared" si="1"/>
        <v>1.9584414392440621</v>
      </c>
      <c r="V40">
        <f t="shared" si="14"/>
        <v>4.3607605861047109E-2</v>
      </c>
    </row>
    <row r="41" spans="1:22" x14ac:dyDescent="0.2">
      <c r="A41" s="7">
        <v>90</v>
      </c>
      <c r="B41" s="10">
        <v>412.7</v>
      </c>
      <c r="C41" s="5">
        <f t="shared" si="2"/>
        <v>2.9257053735998865E-3</v>
      </c>
      <c r="D41" s="5">
        <f t="shared" si="3"/>
        <v>2.6331348362398979</v>
      </c>
      <c r="E41" s="3">
        <f t="shared" si="4"/>
        <v>52.662696724797954</v>
      </c>
      <c r="F41" s="2">
        <f t="shared" si="5"/>
        <v>0.96817508932067664</v>
      </c>
      <c r="G41" s="9">
        <v>90</v>
      </c>
      <c r="H41" s="6">
        <v>458.6</v>
      </c>
      <c r="I41" s="5">
        <f t="shared" si="6"/>
        <v>3.2510988231958032E-3</v>
      </c>
      <c r="J41" s="5">
        <f t="shared" si="7"/>
        <v>2.925988940876223</v>
      </c>
      <c r="K41" s="3">
        <f t="shared" si="8"/>
        <v>56.269018093773518</v>
      </c>
      <c r="L41" s="2">
        <f t="shared" si="9"/>
        <v>1.0736325229859447</v>
      </c>
      <c r="M41" s="7">
        <v>90</v>
      </c>
      <c r="N41" s="6">
        <v>409.2</v>
      </c>
      <c r="O41" s="5">
        <f t="shared" si="10"/>
        <v>2.9008932369204593E-3</v>
      </c>
      <c r="P41" s="5">
        <f t="shared" si="11"/>
        <v>2.6108039132284135</v>
      </c>
      <c r="Q41" s="3">
        <f t="shared" si="12"/>
        <v>52.850281644299869</v>
      </c>
      <c r="R41" s="2">
        <f t="shared" si="13"/>
        <v>0.959658186639612</v>
      </c>
      <c r="S41" s="4">
        <f t="shared" si="0"/>
        <v>53.927332154290447</v>
      </c>
      <c r="T41" s="3">
        <f t="shared" si="1"/>
        <v>1.6575919893801108</v>
      </c>
      <c r="V41">
        <f t="shared" si="14"/>
        <v>3.0737511446655777E-2</v>
      </c>
    </row>
    <row r="42" spans="1:22" x14ac:dyDescent="0.2">
      <c r="A42" s="7">
        <v>120</v>
      </c>
      <c r="B42" s="10">
        <v>464.2</v>
      </c>
      <c r="C42" s="5">
        <f t="shared" si="2"/>
        <v>3.2907982418828867E-3</v>
      </c>
      <c r="D42" s="5">
        <f t="shared" si="3"/>
        <v>2.9617184176945979</v>
      </c>
      <c r="E42" s="3">
        <f t="shared" si="4"/>
        <v>59.234368353891952</v>
      </c>
      <c r="F42" s="2">
        <f t="shared" si="5"/>
        <v>1.0857696464024771</v>
      </c>
      <c r="G42" s="9">
        <v>120</v>
      </c>
      <c r="H42" s="8">
        <v>503.7</v>
      </c>
      <c r="I42" s="5">
        <f t="shared" si="6"/>
        <v>3.5708209272649937E-3</v>
      </c>
      <c r="J42" s="5">
        <f t="shared" si="7"/>
        <v>3.2137388345384945</v>
      </c>
      <c r="K42" s="3">
        <f t="shared" si="8"/>
        <v>61.802669894971054</v>
      </c>
      <c r="L42" s="2">
        <f t="shared" si="9"/>
        <v>1.1674350053137454</v>
      </c>
      <c r="M42" s="7">
        <v>120</v>
      </c>
      <c r="N42" s="6">
        <v>454.1</v>
      </c>
      <c r="O42" s="5">
        <f t="shared" si="10"/>
        <v>3.2191975046079683E-3</v>
      </c>
      <c r="P42" s="5">
        <f t="shared" si="11"/>
        <v>2.8972777541471713</v>
      </c>
      <c r="Q42" s="3">
        <f t="shared" si="12"/>
        <v>58.649347249942728</v>
      </c>
      <c r="R42" s="2">
        <f t="shared" si="13"/>
        <v>1.0637715906660459</v>
      </c>
      <c r="S42" s="4">
        <f t="shared" si="0"/>
        <v>59.895461832935247</v>
      </c>
      <c r="T42" s="3">
        <f t="shared" si="1"/>
        <v>1.3695849412473551</v>
      </c>
      <c r="V42">
        <f t="shared" si="14"/>
        <v>2.2866255628306204E-2</v>
      </c>
    </row>
    <row r="43" spans="1:22" x14ac:dyDescent="0.2">
      <c r="A43" s="7">
        <v>240</v>
      </c>
      <c r="B43" s="10">
        <v>594.79999999999995</v>
      </c>
      <c r="C43" s="5">
        <f t="shared" si="2"/>
        <v>4.2166453991209409E-3</v>
      </c>
      <c r="D43" s="5">
        <f t="shared" si="3"/>
        <v>3.794980859208847</v>
      </c>
      <c r="E43" s="3">
        <f t="shared" si="4"/>
        <v>75.899617184176932</v>
      </c>
      <c r="F43" s="2">
        <f t="shared" si="5"/>
        <v>1.3336793671481404</v>
      </c>
      <c r="G43" s="9">
        <v>180</v>
      </c>
      <c r="H43" s="8">
        <v>643</v>
      </c>
      <c r="I43" s="5">
        <f t="shared" si="6"/>
        <v>4.5583439671061958E-3</v>
      </c>
      <c r="J43" s="5">
        <f t="shared" si="7"/>
        <v>4.1025095703955765</v>
      </c>
      <c r="K43" s="3">
        <f t="shared" si="8"/>
        <v>78.894414815299541</v>
      </c>
      <c r="L43" s="2">
        <f t="shared" si="9"/>
        <v>1.41159887679976</v>
      </c>
      <c r="M43" s="7">
        <v>180</v>
      </c>
      <c r="N43" s="6">
        <v>564.4</v>
      </c>
      <c r="O43" s="5">
        <f t="shared" si="10"/>
        <v>4.0011342691053447E-3</v>
      </c>
      <c r="P43" s="5">
        <f t="shared" si="11"/>
        <v>3.6010208421948104</v>
      </c>
      <c r="Q43" s="3">
        <f t="shared" si="12"/>
        <v>72.895158748882793</v>
      </c>
      <c r="R43" s="2">
        <f t="shared" si="13"/>
        <v>1.2812173725407994</v>
      </c>
      <c r="S43" s="4">
        <f t="shared" si="0"/>
        <v>75.89639691611977</v>
      </c>
      <c r="T43" s="3">
        <f t="shared" si="1"/>
        <v>2.4491870916972034</v>
      </c>
      <c r="V43">
        <f t="shared" si="14"/>
        <v>3.2270136544216059E-2</v>
      </c>
    </row>
    <row r="44" spans="1:22" x14ac:dyDescent="0.2">
      <c r="A44" s="6">
        <v>360</v>
      </c>
      <c r="B44" s="10">
        <v>674.8</v>
      </c>
      <c r="C44" s="5">
        <f t="shared" si="2"/>
        <v>4.7837799517935625E-3</v>
      </c>
      <c r="D44" s="5">
        <f t="shared" si="3"/>
        <v>4.3054019566142063</v>
      </c>
      <c r="E44" s="3">
        <f t="shared" si="4"/>
        <v>86.108039132284134</v>
      </c>
      <c r="F44" s="2">
        <f t="shared" si="5"/>
        <v>1.4598705032339536</v>
      </c>
      <c r="G44" s="22">
        <v>360</v>
      </c>
      <c r="H44" s="8">
        <v>689.6</v>
      </c>
      <c r="I44" s="5">
        <f t="shared" si="6"/>
        <v>4.8886998440379982E-3</v>
      </c>
      <c r="J44" s="5">
        <f t="shared" si="7"/>
        <v>4.399829859634198</v>
      </c>
      <c r="K44" s="3">
        <f t="shared" si="8"/>
        <v>84.612112685273033</v>
      </c>
      <c r="L44" s="2">
        <f t="shared" si="9"/>
        <v>1.4815658719116238</v>
      </c>
      <c r="M44" s="6">
        <v>360</v>
      </c>
      <c r="N44" s="6">
        <v>621.9</v>
      </c>
      <c r="O44" s="5">
        <f t="shared" si="10"/>
        <v>4.4087622288387918E-3</v>
      </c>
      <c r="P44" s="5">
        <f t="shared" si="11"/>
        <v>3.9678860059549126</v>
      </c>
      <c r="Q44" s="3">
        <f t="shared" si="12"/>
        <v>80.321579067913206</v>
      </c>
      <c r="R44" s="2">
        <f t="shared" si="13"/>
        <v>1.3782334606719842</v>
      </c>
      <c r="S44" s="4">
        <f t="shared" si="0"/>
        <v>83.680576961823462</v>
      </c>
      <c r="T44" s="3">
        <f t="shared" si="1"/>
        <v>2.4524272496429527</v>
      </c>
      <c r="V44">
        <f t="shared" si="14"/>
        <v>2.9307006938561055E-2</v>
      </c>
    </row>
    <row r="45" spans="1:22" x14ac:dyDescent="0.2">
      <c r="A45" s="6"/>
      <c r="B45" s="10"/>
      <c r="C45" s="5"/>
      <c r="D45" s="5"/>
      <c r="E45" s="3"/>
      <c r="F45" s="2"/>
      <c r="G45" s="22"/>
      <c r="H45" s="8"/>
      <c r="I45" s="5"/>
      <c r="J45" s="5"/>
      <c r="K45" s="3"/>
      <c r="L45" s="2"/>
      <c r="M45" s="6"/>
      <c r="N45" s="6"/>
      <c r="O45" s="5"/>
      <c r="P45" s="5"/>
      <c r="Q45" s="3"/>
      <c r="R45" s="1"/>
      <c r="S45" s="1"/>
      <c r="T45" s="1"/>
    </row>
    <row r="46" spans="1:22" x14ac:dyDescent="0.2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2" ht="17" thickBo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2" x14ac:dyDescent="0.2">
      <c r="A48" s="30"/>
      <c r="B48" s="31"/>
      <c r="C48" s="18"/>
      <c r="D48" s="18"/>
      <c r="E48" s="17"/>
      <c r="F48" s="2"/>
      <c r="G48" s="30"/>
      <c r="H48" s="31"/>
      <c r="I48" s="18"/>
      <c r="J48" s="18"/>
      <c r="K48" s="17"/>
      <c r="L48" s="2"/>
      <c r="M48" s="30"/>
      <c r="N48" s="31"/>
      <c r="O48" s="18"/>
      <c r="P48" s="18"/>
      <c r="Q48" s="17"/>
      <c r="R48" s="6"/>
      <c r="S48" s="14"/>
      <c r="T48" s="14"/>
    </row>
    <row r="49" spans="1:20" ht="17" thickBot="1" x14ac:dyDescent="0.25">
      <c r="A49" s="16"/>
      <c r="B49" s="15"/>
      <c r="C49" s="6"/>
      <c r="D49" s="6"/>
      <c r="E49" s="11"/>
      <c r="F49" s="2"/>
      <c r="G49" s="16"/>
      <c r="H49" s="15"/>
      <c r="I49" s="6"/>
      <c r="J49" s="6"/>
      <c r="K49" s="11"/>
      <c r="L49" s="2"/>
      <c r="M49" s="16"/>
      <c r="N49" s="15"/>
      <c r="O49" s="6"/>
      <c r="P49" s="6"/>
      <c r="Q49" s="11"/>
      <c r="R49" s="6"/>
      <c r="S49" s="14"/>
      <c r="T49" s="14"/>
    </row>
    <row r="50" spans="1:20" x14ac:dyDescent="0.2">
      <c r="A50" s="7"/>
      <c r="B50" s="6"/>
      <c r="C50" s="6"/>
      <c r="D50" s="6"/>
      <c r="E50" s="11"/>
      <c r="F50" s="2"/>
      <c r="G50" s="7"/>
      <c r="H50" s="6"/>
      <c r="I50" s="6"/>
      <c r="J50" s="6"/>
      <c r="K50" s="11"/>
      <c r="L50" s="2"/>
      <c r="M50" s="7"/>
      <c r="N50" s="6"/>
      <c r="O50" s="6"/>
      <c r="P50" s="6"/>
      <c r="Q50" s="11"/>
      <c r="R50" s="6"/>
      <c r="S50" s="13" t="s">
        <v>1</v>
      </c>
      <c r="T50" s="12" t="s">
        <v>0</v>
      </c>
    </row>
    <row r="51" spans="1:20" x14ac:dyDescent="0.2">
      <c r="A51" s="7">
        <f>A35^(1/2)</f>
        <v>0</v>
      </c>
      <c r="B51" s="6"/>
      <c r="C51" s="6"/>
      <c r="D51" s="6">
        <f>$C$32^(1/2)-D35^(1/2)</f>
        <v>2.2360679774997898</v>
      </c>
      <c r="E51" s="11"/>
      <c r="F51" s="2"/>
      <c r="G51" s="7"/>
      <c r="H51" s="6"/>
      <c r="I51" s="6"/>
      <c r="J51" s="6">
        <f>$I$32^(1/2)-J35^(1/2)</f>
        <v>2.2803508501982761</v>
      </c>
      <c r="K51" s="11"/>
      <c r="L51" s="2"/>
      <c r="M51" s="7"/>
      <c r="N51" s="6"/>
      <c r="O51" s="6"/>
      <c r="P51" s="6">
        <f>$O$32^(1/2)-P35^(1/2)</f>
        <v>2.2226110770892871</v>
      </c>
      <c r="Q51" s="11"/>
      <c r="R51" s="6"/>
      <c r="S51" s="4" t="e">
        <f>AVERAGE(E51,K51,Q51)</f>
        <v>#DIV/0!</v>
      </c>
      <c r="T51" s="3" t="e">
        <f>STDEVP(E51,K51,Q51)</f>
        <v>#DIV/0!</v>
      </c>
    </row>
    <row r="52" spans="1:20" x14ac:dyDescent="0.2">
      <c r="A52" s="7">
        <f t="shared" ref="A52:A60" si="15">A36^(1/2)</f>
        <v>2.2360679774997898</v>
      </c>
      <c r="B52" s="6"/>
      <c r="C52" s="5"/>
      <c r="D52" s="6">
        <f t="shared" ref="D52:D60" si="16">$C$32^(1/2)-D36^(1/2)</f>
        <v>1.4313340044794818</v>
      </c>
      <c r="E52" s="3"/>
      <c r="F52" s="2"/>
      <c r="G52" s="7"/>
      <c r="H52" s="6"/>
      <c r="I52" s="5"/>
      <c r="J52" s="6">
        <f t="shared" ref="J52:J60" si="17">$I$32^(1/2)-J36^(1/2)</f>
        <v>1.4399371463983761</v>
      </c>
      <c r="K52" s="3"/>
      <c r="L52" s="2"/>
      <c r="M52" s="7"/>
      <c r="N52" s="6"/>
      <c r="O52" s="5"/>
      <c r="P52" s="6">
        <f t="shared" ref="P52:P60" si="18">$O$32^(1/2)-P36^(1/2)</f>
        <v>1.4064618676220513</v>
      </c>
      <c r="Q52" s="3"/>
      <c r="R52" s="1"/>
      <c r="S52" s="4" t="e">
        <f t="shared" ref="S52:S61" si="19">AVERAGE(E52,K52,Q52)</f>
        <v>#DIV/0!</v>
      </c>
      <c r="T52" s="3" t="e">
        <f>STDEVP(E52,K52,Q52)</f>
        <v>#DIV/0!</v>
      </c>
    </row>
    <row r="53" spans="1:20" x14ac:dyDescent="0.2">
      <c r="A53" s="7">
        <f t="shared" si="15"/>
        <v>3.872983346207417</v>
      </c>
      <c r="B53" s="6"/>
      <c r="C53" s="5"/>
      <c r="D53" s="6">
        <f t="shared" si="16"/>
        <v>1.0486176494513677</v>
      </c>
      <c r="E53" s="3"/>
      <c r="F53" s="2"/>
      <c r="G53" s="7"/>
      <c r="H53" s="6"/>
      <c r="I53" s="5"/>
      <c r="J53" s="6">
        <f t="shared" si="17"/>
        <v>1.0731838223631462</v>
      </c>
      <c r="K53" s="3"/>
      <c r="L53" s="2"/>
      <c r="M53" s="7"/>
      <c r="N53" s="6"/>
      <c r="O53" s="5"/>
      <c r="P53" s="6">
        <f t="shared" si="18"/>
        <v>1.0761668674485385</v>
      </c>
      <c r="Q53" s="3"/>
      <c r="R53" s="1"/>
      <c r="S53" s="4" t="e">
        <f t="shared" si="19"/>
        <v>#DIV/0!</v>
      </c>
      <c r="T53" s="3" t="e">
        <f t="shared" ref="T53:T61" si="20">STDEVP(E53,K53,Q53)</f>
        <v>#DIV/0!</v>
      </c>
    </row>
    <row r="54" spans="1:20" x14ac:dyDescent="0.2">
      <c r="A54" s="7">
        <f t="shared" si="15"/>
        <v>5.4772255750516612</v>
      </c>
      <c r="B54" s="6"/>
      <c r="C54" s="5"/>
      <c r="D54" s="6">
        <f t="shared" si="16"/>
        <v>0.89971629678583898</v>
      </c>
      <c r="E54" s="3"/>
      <c r="F54" s="2"/>
      <c r="G54" s="7"/>
      <c r="H54" s="6"/>
      <c r="I54" s="5"/>
      <c r="J54" s="6">
        <f t="shared" si="17"/>
        <v>0.90262502262002386</v>
      </c>
      <c r="K54" s="3"/>
      <c r="L54" s="2"/>
      <c r="M54" s="7"/>
      <c r="N54" s="6"/>
      <c r="O54" s="5"/>
      <c r="P54" s="6">
        <f t="shared" si="18"/>
        <v>0.93736780187712165</v>
      </c>
      <c r="Q54" s="3"/>
      <c r="R54" s="1"/>
      <c r="S54" s="4" t="e">
        <f t="shared" si="19"/>
        <v>#DIV/0!</v>
      </c>
      <c r="T54" s="3" t="e">
        <f t="shared" si="20"/>
        <v>#DIV/0!</v>
      </c>
    </row>
    <row r="55" spans="1:20" x14ac:dyDescent="0.2">
      <c r="A55" s="7">
        <f t="shared" si="15"/>
        <v>6.7082039324993694</v>
      </c>
      <c r="B55" s="6"/>
      <c r="C55" s="5"/>
      <c r="D55" s="6">
        <f t="shared" si="16"/>
        <v>0.84360176829806943</v>
      </c>
      <c r="E55" s="3"/>
      <c r="F55" s="2"/>
      <c r="G55" s="7"/>
      <c r="H55" s="6"/>
      <c r="I55" s="5"/>
      <c r="J55" s="6">
        <f t="shared" si="17"/>
        <v>0.81946132202506106</v>
      </c>
      <c r="K55" s="3"/>
      <c r="L55" s="2"/>
      <c r="M55" s="7"/>
      <c r="N55" s="6"/>
      <c r="O55" s="5"/>
      <c r="P55" s="6">
        <f t="shared" si="18"/>
        <v>0.85347942519412245</v>
      </c>
      <c r="Q55" s="3"/>
      <c r="R55" s="1"/>
      <c r="S55" s="4" t="e">
        <f t="shared" si="19"/>
        <v>#DIV/0!</v>
      </c>
      <c r="T55" s="3" t="e">
        <f t="shared" si="20"/>
        <v>#DIV/0!</v>
      </c>
    </row>
    <row r="56" spans="1:20" x14ac:dyDescent="0.2">
      <c r="A56" s="7">
        <f t="shared" si="15"/>
        <v>7.745966692414834</v>
      </c>
      <c r="B56" s="6"/>
      <c r="C56" s="5"/>
      <c r="D56" s="6">
        <f t="shared" si="16"/>
        <v>0.76083648581378949</v>
      </c>
      <c r="E56" s="3"/>
      <c r="F56" s="2"/>
      <c r="G56" s="7"/>
      <c r="H56" s="6"/>
      <c r="I56" s="5"/>
      <c r="J56" s="6">
        <f t="shared" si="17"/>
        <v>0.70574916067595961</v>
      </c>
      <c r="K56" s="3"/>
      <c r="L56" s="2"/>
      <c r="M56" s="7"/>
      <c r="N56" s="6"/>
      <c r="O56" s="5"/>
      <c r="P56" s="6">
        <f t="shared" si="18"/>
        <v>0.75627248289622817</v>
      </c>
      <c r="Q56" s="3"/>
      <c r="R56" s="1"/>
      <c r="S56" s="4" t="e">
        <f t="shared" si="19"/>
        <v>#DIV/0!</v>
      </c>
      <c r="T56" s="3" t="e">
        <f t="shared" si="20"/>
        <v>#DIV/0!</v>
      </c>
    </row>
    <row r="57" spans="1:20" x14ac:dyDescent="0.2">
      <c r="A57" s="7">
        <f t="shared" si="15"/>
        <v>9.4868329805051381</v>
      </c>
      <c r="B57" s="6"/>
      <c r="C57" s="5"/>
      <c r="D57" s="6">
        <f t="shared" si="16"/>
        <v>0.61337427989697413</v>
      </c>
      <c r="E57" s="3"/>
      <c r="F57" s="2"/>
      <c r="G57" s="7"/>
      <c r="H57" s="6"/>
      <c r="I57" s="5"/>
      <c r="J57" s="6">
        <f t="shared" si="17"/>
        <v>0.5697986174745211</v>
      </c>
      <c r="K57" s="3"/>
      <c r="L57" s="2"/>
      <c r="M57" s="7"/>
      <c r="N57" s="6"/>
      <c r="O57" s="5"/>
      <c r="P57" s="6">
        <f t="shared" si="18"/>
        <v>0.60681284920672951</v>
      </c>
      <c r="Q57" s="3"/>
      <c r="R57" s="1"/>
      <c r="S57" s="4" t="e">
        <f t="shared" si="19"/>
        <v>#DIV/0!</v>
      </c>
      <c r="T57" s="3" t="e">
        <f t="shared" si="20"/>
        <v>#DIV/0!</v>
      </c>
    </row>
    <row r="58" spans="1:20" x14ac:dyDescent="0.2">
      <c r="A58" s="7">
        <f t="shared" si="15"/>
        <v>10.954451150103322</v>
      </c>
      <c r="B58" s="6"/>
      <c r="C58" s="5"/>
      <c r="D58" s="6">
        <f t="shared" si="16"/>
        <v>0.5151035915537594</v>
      </c>
      <c r="E58" s="3"/>
      <c r="F58" s="2"/>
      <c r="G58" s="7"/>
      <c r="H58" s="6"/>
      <c r="I58" s="5"/>
      <c r="J58" s="6">
        <f t="shared" si="17"/>
        <v>0.48766046015918896</v>
      </c>
      <c r="K58" s="3"/>
      <c r="L58" s="2"/>
      <c r="M58" s="7"/>
      <c r="N58" s="6"/>
      <c r="O58" s="5"/>
      <c r="P58" s="6">
        <f t="shared" si="18"/>
        <v>0.5204719070602406</v>
      </c>
      <c r="Q58" s="3"/>
      <c r="R58" s="1"/>
      <c r="S58" s="4" t="e">
        <f t="shared" si="19"/>
        <v>#DIV/0!</v>
      </c>
      <c r="T58" s="3" t="e">
        <f t="shared" si="20"/>
        <v>#DIV/0!</v>
      </c>
    </row>
    <row r="59" spans="1:20" x14ac:dyDescent="0.2">
      <c r="A59" s="7">
        <f t="shared" si="15"/>
        <v>15.491933384829668</v>
      </c>
      <c r="B59" s="10"/>
      <c r="C59" s="5"/>
      <c r="D59" s="6">
        <f t="shared" si="16"/>
        <v>0.28799691637064129</v>
      </c>
      <c r="E59" s="3"/>
      <c r="F59" s="2"/>
      <c r="G59" s="9"/>
      <c r="H59" s="8"/>
      <c r="I59" s="5"/>
      <c r="J59" s="6">
        <f t="shared" si="17"/>
        <v>0.2548855776261747</v>
      </c>
      <c r="K59" s="3"/>
      <c r="L59" s="2"/>
      <c r="M59" s="7"/>
      <c r="N59" s="6"/>
      <c r="O59" s="5"/>
      <c r="P59" s="6">
        <f t="shared" si="18"/>
        <v>0.32497548451762315</v>
      </c>
      <c r="Q59" s="3"/>
      <c r="R59" s="1"/>
      <c r="S59" s="4" t="e">
        <f t="shared" si="19"/>
        <v>#DIV/0!</v>
      </c>
      <c r="T59" s="3" t="e">
        <f t="shared" si="20"/>
        <v>#DIV/0!</v>
      </c>
    </row>
    <row r="60" spans="1:20" x14ac:dyDescent="0.2">
      <c r="A60" s="7">
        <f t="shared" si="15"/>
        <v>18.973665961010276</v>
      </c>
      <c r="B60" s="10"/>
      <c r="C60" s="5"/>
      <c r="D60" s="6">
        <f t="shared" si="16"/>
        <v>0.16112172359001553</v>
      </c>
      <c r="E60" s="3"/>
      <c r="F60" s="2"/>
      <c r="G60" s="9"/>
      <c r="H60" s="8"/>
      <c r="I60" s="5"/>
      <c r="J60" s="6">
        <f t="shared" si="17"/>
        <v>0.18277370986846275</v>
      </c>
      <c r="K60" s="3"/>
      <c r="L60" s="2"/>
      <c r="M60" s="7"/>
      <c r="N60" s="6"/>
      <c r="O60" s="5"/>
      <c r="P60" s="6">
        <f t="shared" si="18"/>
        <v>0.23065575481046841</v>
      </c>
      <c r="Q60" s="3"/>
      <c r="R60" s="1"/>
      <c r="S60" s="4" t="e">
        <f t="shared" si="19"/>
        <v>#DIV/0!</v>
      </c>
      <c r="T60" s="3" t="e">
        <f t="shared" si="20"/>
        <v>#DIV/0!</v>
      </c>
    </row>
    <row r="61" spans="1:20" x14ac:dyDescent="0.2">
      <c r="A61" s="9"/>
      <c r="B61" s="22"/>
      <c r="C61" s="5"/>
      <c r="D61" s="6"/>
      <c r="E61" s="3"/>
      <c r="G61" s="9"/>
      <c r="H61" s="22"/>
      <c r="I61" s="23"/>
      <c r="J61" s="23"/>
      <c r="K61" s="24"/>
      <c r="M61" s="9"/>
      <c r="N61" s="22"/>
      <c r="O61" s="5"/>
      <c r="P61" s="5"/>
      <c r="Q61" s="3"/>
      <c r="S61" s="4" t="e">
        <f t="shared" si="19"/>
        <v>#DIV/0!</v>
      </c>
      <c r="T61" s="24" t="e">
        <f t="shared" si="20"/>
        <v>#DIV/0!</v>
      </c>
    </row>
    <row r="62" spans="1:20" x14ac:dyDescent="0.2">
      <c r="A62" s="9"/>
      <c r="B62" s="22"/>
      <c r="C62" s="5"/>
      <c r="D62" s="5"/>
      <c r="E62" s="3"/>
      <c r="G62" s="9"/>
      <c r="H62" s="22"/>
      <c r="I62" s="23"/>
      <c r="J62" s="23"/>
      <c r="K62" s="24"/>
      <c r="M62" s="9"/>
      <c r="N62" s="22"/>
      <c r="O62" s="5"/>
      <c r="P62" s="5"/>
      <c r="Q62" s="3"/>
      <c r="S62" s="4"/>
      <c r="T62" s="24"/>
    </row>
    <row r="65" spans="1:3" x14ac:dyDescent="0.2">
      <c r="B65" t="s">
        <v>14</v>
      </c>
      <c r="C65" t="s">
        <v>10</v>
      </c>
    </row>
    <row r="66" spans="1:3" x14ac:dyDescent="0.2">
      <c r="A66" t="s">
        <v>19</v>
      </c>
      <c r="B66">
        <v>42.57</v>
      </c>
      <c r="C66">
        <v>81</v>
      </c>
    </row>
    <row r="67" spans="1:3" x14ac:dyDescent="0.2">
      <c r="B67">
        <v>62.43</v>
      </c>
      <c r="C67">
        <v>101.4</v>
      </c>
    </row>
    <row r="68" spans="1:3" x14ac:dyDescent="0.2">
      <c r="B68">
        <v>66.98</v>
      </c>
      <c r="C68">
        <v>85.57</v>
      </c>
    </row>
    <row r="70" spans="1:3" x14ac:dyDescent="0.2">
      <c r="A70" t="s">
        <v>20</v>
      </c>
      <c r="B70">
        <f>_xlfn.T.TEST(B66:B68,C66:C68,2,2)</f>
        <v>3.0108439981409336E-2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B493C-DF10-B447-888E-C5C197DC2E5D}">
  <dimension ref="A1:V70"/>
  <sheetViews>
    <sheetView topLeftCell="A20" workbookViewId="0">
      <selection activeCell="Q35" sqref="Q35:Q44"/>
    </sheetView>
  </sheetViews>
  <sheetFormatPr baseColWidth="10" defaultRowHeight="16" x14ac:dyDescent="0.2"/>
  <cols>
    <col min="2" max="2" width="21" customWidth="1"/>
  </cols>
  <sheetData>
    <row r="1" spans="1:3" x14ac:dyDescent="0.2">
      <c r="A1" t="s">
        <v>18</v>
      </c>
      <c r="C1">
        <v>132.9</v>
      </c>
    </row>
    <row r="2" spans="1:3" x14ac:dyDescent="0.2">
      <c r="A2" t="s">
        <v>17</v>
      </c>
      <c r="B2" t="s">
        <v>16</v>
      </c>
      <c r="C2">
        <v>136.5</v>
      </c>
    </row>
    <row r="3" spans="1:3" x14ac:dyDescent="0.2">
      <c r="A3" s="19">
        <v>5.0000000000000001E-4</v>
      </c>
      <c r="B3" s="20">
        <f>AVERAGE(C1:C3)</f>
        <v>136.06666666666666</v>
      </c>
      <c r="C3">
        <v>138.80000000000001</v>
      </c>
    </row>
    <row r="4" spans="1:3" x14ac:dyDescent="0.2">
      <c r="A4" s="19">
        <v>1E-3</v>
      </c>
      <c r="B4">
        <v>267.7</v>
      </c>
    </row>
    <row r="5" spans="1:3" x14ac:dyDescent="0.2">
      <c r="A5" s="19">
        <v>0.01</v>
      </c>
      <c r="B5" s="21">
        <v>2814.5</v>
      </c>
    </row>
    <row r="6" spans="1:3" x14ac:dyDescent="0.2">
      <c r="A6" s="19">
        <v>0.05</v>
      </c>
      <c r="B6" s="21">
        <v>13974</v>
      </c>
    </row>
    <row r="7" spans="1:3" x14ac:dyDescent="0.2">
      <c r="A7" s="19">
        <v>0.1</v>
      </c>
      <c r="B7" s="21">
        <v>27826.400000000001</v>
      </c>
    </row>
    <row r="9" spans="1:3" x14ac:dyDescent="0.2">
      <c r="A9" t="s">
        <v>0</v>
      </c>
      <c r="B9" t="s">
        <v>15</v>
      </c>
    </row>
    <row r="10" spans="1:3" x14ac:dyDescent="0.2">
      <c r="A10">
        <f>STDEV(C1:C3)</f>
        <v>2.9737742572921277</v>
      </c>
      <c r="B10">
        <f>3*A10/26064</f>
        <v>3.4228525060913073E-4</v>
      </c>
    </row>
    <row r="16" spans="1:3" x14ac:dyDescent="0.2">
      <c r="A16" t="s">
        <v>26</v>
      </c>
      <c r="B16" t="s">
        <v>27</v>
      </c>
    </row>
    <row r="17" spans="1:20" x14ac:dyDescent="0.2">
      <c r="A17" t="s">
        <v>22</v>
      </c>
      <c r="B17" t="s">
        <v>60</v>
      </c>
    </row>
    <row r="18" spans="1:20" x14ac:dyDescent="0.2">
      <c r="A18" t="s">
        <v>23</v>
      </c>
      <c r="B18" t="s">
        <v>59</v>
      </c>
    </row>
    <row r="19" spans="1:20" x14ac:dyDescent="0.2">
      <c r="A19" t="s">
        <v>24</v>
      </c>
      <c r="B19" t="s">
        <v>43</v>
      </c>
    </row>
    <row r="20" spans="1:20" x14ac:dyDescent="0.2">
      <c r="A20" t="s">
        <v>25</v>
      </c>
      <c r="B20" t="s">
        <v>28</v>
      </c>
      <c r="G20" s="29"/>
      <c r="H20" s="29"/>
      <c r="I20" s="29"/>
    </row>
    <row r="21" spans="1:20" x14ac:dyDescent="0.2">
      <c r="A21" t="s">
        <v>29</v>
      </c>
      <c r="B21" t="s">
        <v>33</v>
      </c>
      <c r="G21" s="29"/>
      <c r="H21" s="29"/>
      <c r="I21" s="29"/>
    </row>
    <row r="22" spans="1:20" x14ac:dyDescent="0.2">
      <c r="G22" s="29"/>
      <c r="H22" s="29"/>
      <c r="I22" s="29"/>
    </row>
    <row r="23" spans="1:20" x14ac:dyDescent="0.2">
      <c r="G23" s="29"/>
      <c r="H23" s="29"/>
      <c r="I23" s="29"/>
    </row>
    <row r="24" spans="1:20" x14ac:dyDescent="0.2">
      <c r="G24" s="29"/>
      <c r="H24" s="29"/>
      <c r="I24" s="29"/>
    </row>
    <row r="25" spans="1:20" x14ac:dyDescent="0.2">
      <c r="G25" s="29"/>
      <c r="H25" s="29"/>
      <c r="I25" s="29"/>
    </row>
    <row r="26" spans="1:20" x14ac:dyDescent="0.2">
      <c r="G26" s="29"/>
      <c r="H26" s="29"/>
      <c r="I26" s="29"/>
    </row>
    <row r="27" spans="1:20" x14ac:dyDescent="0.2">
      <c r="G27" s="29"/>
      <c r="H27" s="29"/>
      <c r="I27" s="29"/>
    </row>
    <row r="28" spans="1:20" x14ac:dyDescent="0.2">
      <c r="G28" s="29"/>
      <c r="H28" s="29"/>
      <c r="I28" s="29"/>
    </row>
    <row r="29" spans="1:20" x14ac:dyDescent="0.2">
      <c r="G29" s="29"/>
      <c r="H29" s="29"/>
      <c r="I29" s="29"/>
    </row>
    <row r="31" spans="1:20" ht="17" thickBot="1" x14ac:dyDescent="0.25"/>
    <row r="32" spans="1:20" x14ac:dyDescent="0.2">
      <c r="A32" s="30" t="s">
        <v>58</v>
      </c>
      <c r="B32" s="31"/>
      <c r="C32" s="18">
        <v>4.97</v>
      </c>
      <c r="D32" s="18"/>
      <c r="E32" s="17"/>
      <c r="F32" s="2"/>
      <c r="G32" s="30" t="s">
        <v>58</v>
      </c>
      <c r="H32" s="31"/>
      <c r="I32" s="18">
        <v>5</v>
      </c>
      <c r="J32" s="18"/>
      <c r="K32" s="17"/>
      <c r="L32" s="2"/>
      <c r="M32" s="30" t="s">
        <v>58</v>
      </c>
      <c r="N32" s="31"/>
      <c r="O32" s="18">
        <v>5.04</v>
      </c>
      <c r="P32" s="18"/>
      <c r="Q32" s="17"/>
      <c r="R32" s="6"/>
      <c r="S32" s="2"/>
      <c r="T32" s="2"/>
    </row>
    <row r="33" spans="1:22" ht="17" thickBot="1" x14ac:dyDescent="0.25">
      <c r="A33" s="16" t="s">
        <v>13</v>
      </c>
      <c r="B33" s="15"/>
      <c r="C33" s="6"/>
      <c r="D33" s="6"/>
      <c r="E33" s="11"/>
      <c r="F33" s="2"/>
      <c r="G33" s="16" t="s">
        <v>12</v>
      </c>
      <c r="H33" s="15"/>
      <c r="I33" s="6"/>
      <c r="J33" s="6"/>
      <c r="K33" s="11"/>
      <c r="L33" s="2"/>
      <c r="M33" s="16" t="s">
        <v>11</v>
      </c>
      <c r="N33" s="15"/>
      <c r="O33" s="6"/>
      <c r="P33" s="6"/>
      <c r="Q33" s="11"/>
      <c r="R33" s="6"/>
      <c r="S33" s="2"/>
      <c r="T33" s="2"/>
    </row>
    <row r="34" spans="1:22" x14ac:dyDescent="0.2">
      <c r="A34" s="7" t="s">
        <v>6</v>
      </c>
      <c r="B34" s="6" t="s">
        <v>5</v>
      </c>
      <c r="C34" s="6" t="s">
        <v>4</v>
      </c>
      <c r="D34" s="6" t="s">
        <v>3</v>
      </c>
      <c r="E34" s="11" t="s">
        <v>2</v>
      </c>
      <c r="F34" s="2"/>
      <c r="G34" s="7" t="s">
        <v>6</v>
      </c>
      <c r="H34" s="6" t="s">
        <v>5</v>
      </c>
      <c r="I34" s="6" t="s">
        <v>4</v>
      </c>
      <c r="J34" s="6" t="s">
        <v>3</v>
      </c>
      <c r="K34" s="11" t="s">
        <v>2</v>
      </c>
      <c r="L34" s="2"/>
      <c r="M34" s="7" t="s">
        <v>6</v>
      </c>
      <c r="N34" s="6" t="s">
        <v>5</v>
      </c>
      <c r="O34" s="6" t="s">
        <v>4</v>
      </c>
      <c r="P34" s="6" t="s">
        <v>3</v>
      </c>
      <c r="Q34" s="11" t="s">
        <v>2</v>
      </c>
      <c r="R34" s="6"/>
      <c r="S34" s="13" t="s">
        <v>1</v>
      </c>
      <c r="T34" s="12" t="s">
        <v>0</v>
      </c>
      <c r="V34" s="22" t="s">
        <v>32</v>
      </c>
    </row>
    <row r="35" spans="1:22" x14ac:dyDescent="0.2">
      <c r="A35" s="7">
        <v>0</v>
      </c>
      <c r="B35" s="10">
        <v>0</v>
      </c>
      <c r="C35" s="5">
        <v>0</v>
      </c>
      <c r="D35" s="5">
        <v>0</v>
      </c>
      <c r="E35" s="3">
        <v>0</v>
      </c>
      <c r="F35" s="2"/>
      <c r="G35" s="7">
        <v>0</v>
      </c>
      <c r="H35" s="10">
        <v>0</v>
      </c>
      <c r="I35" s="5">
        <v>0</v>
      </c>
      <c r="J35" s="5">
        <v>0</v>
      </c>
      <c r="K35" s="3">
        <v>0</v>
      </c>
      <c r="L35" s="2"/>
      <c r="M35" s="7">
        <v>0</v>
      </c>
      <c r="N35" s="10">
        <v>0</v>
      </c>
      <c r="O35" s="5">
        <f>N35/25144</f>
        <v>0</v>
      </c>
      <c r="P35" s="5">
        <f>O35*900</f>
        <v>0</v>
      </c>
      <c r="Q35" s="3">
        <f>P35/6.1*100</f>
        <v>0</v>
      </c>
      <c r="R35" s="1"/>
      <c r="S35" s="4">
        <f t="shared" ref="S35:S44" si="0">AVERAGE(E35,K35,Q35)</f>
        <v>0</v>
      </c>
      <c r="T35" s="3">
        <f t="shared" ref="T35:T44" si="1">STDEVP(E35,K35,Q35)</f>
        <v>0</v>
      </c>
    </row>
    <row r="36" spans="1:22" x14ac:dyDescent="0.2">
      <c r="A36" s="7">
        <v>5</v>
      </c>
      <c r="B36" s="10">
        <v>24.1</v>
      </c>
      <c r="C36" s="5">
        <f>B36/278530*2</f>
        <v>1.7305137687143217E-4</v>
      </c>
      <c r="D36" s="5">
        <f>C36*900</f>
        <v>0.15574623918428895</v>
      </c>
      <c r="E36" s="3">
        <f>D36/4.97*100</f>
        <v>3.1337271465651706</v>
      </c>
      <c r="F36" s="2"/>
      <c r="G36" s="7">
        <v>5</v>
      </c>
      <c r="H36" s="10">
        <v>25</v>
      </c>
      <c r="I36" s="5">
        <f>H36/278530*2</f>
        <v>1.7951387642264747E-4</v>
      </c>
      <c r="J36" s="5">
        <f>I36*900</f>
        <v>0.16156248878038273</v>
      </c>
      <c r="K36" s="3">
        <f>J36/5*100</f>
        <v>3.2312497756076546</v>
      </c>
      <c r="L36" s="2"/>
      <c r="M36" s="7">
        <v>5</v>
      </c>
      <c r="N36" s="10">
        <v>18.899999999999999</v>
      </c>
      <c r="O36" s="5">
        <f>N36/278530*2</f>
        <v>1.3571249057552147E-4</v>
      </c>
      <c r="P36" s="5">
        <f>O36*900</f>
        <v>0.12214124151796932</v>
      </c>
      <c r="Q36" s="3">
        <f>P36/5.04*100</f>
        <v>2.4234373317057405</v>
      </c>
      <c r="R36" s="1"/>
      <c r="S36" s="4">
        <f t="shared" si="0"/>
        <v>2.929471417959522</v>
      </c>
      <c r="T36" s="3">
        <f t="shared" si="1"/>
        <v>0.36002827493764628</v>
      </c>
      <c r="V36">
        <f>T36/S36</f>
        <v>0.12289871569677864</v>
      </c>
    </row>
    <row r="37" spans="1:22" x14ac:dyDescent="0.2">
      <c r="A37" s="7">
        <v>15</v>
      </c>
      <c r="B37" s="10">
        <v>36.799999999999997</v>
      </c>
      <c r="C37" s="5">
        <f t="shared" ref="C37:C44" si="2">B37/278530*2</f>
        <v>2.6424442609413704E-4</v>
      </c>
      <c r="D37" s="5">
        <f t="shared" ref="D37:D44" si="3">C37*900</f>
        <v>0.23781998348472333</v>
      </c>
      <c r="E37" s="3">
        <f t="shared" ref="E37:E44" si="4">D37/4.97*100</f>
        <v>4.7851103316845744</v>
      </c>
      <c r="F37" s="2"/>
      <c r="G37" s="7">
        <v>15</v>
      </c>
      <c r="H37" s="6">
        <v>36.799999999999997</v>
      </c>
      <c r="I37" s="5">
        <f t="shared" ref="I37:I44" si="5">H37/278530*2</f>
        <v>2.6424442609413704E-4</v>
      </c>
      <c r="J37" s="5">
        <f t="shared" ref="J37:J44" si="6">I37*900</f>
        <v>0.23781998348472333</v>
      </c>
      <c r="K37" s="3">
        <f t="shared" ref="K37:K44" si="7">J37/5*100</f>
        <v>4.756399669694467</v>
      </c>
      <c r="L37" s="2"/>
      <c r="M37" s="7">
        <v>15</v>
      </c>
      <c r="N37" s="6">
        <v>24.1</v>
      </c>
      <c r="O37" s="5">
        <f t="shared" ref="O37:O44" si="8">N37/278530*2</f>
        <v>1.7305137687143217E-4</v>
      </c>
      <c r="P37" s="5">
        <f t="shared" ref="P37:P44" si="9">O37*900</f>
        <v>0.15574623918428895</v>
      </c>
      <c r="Q37" s="3">
        <f t="shared" ref="Q37:Q44" si="10">P37/5.04*100</f>
        <v>3.0902031584184315</v>
      </c>
      <c r="R37" s="1"/>
      <c r="S37" s="4">
        <f t="shared" si="0"/>
        <v>4.2105710532658245</v>
      </c>
      <c r="T37" s="3">
        <f t="shared" si="1"/>
        <v>0.79230643919364185</v>
      </c>
      <c r="V37">
        <f t="shared" ref="V37:V44" si="11">T37/S37</f>
        <v>0.18817077996560802</v>
      </c>
    </row>
    <row r="38" spans="1:22" x14ac:dyDescent="0.2">
      <c r="A38" s="7">
        <v>30</v>
      </c>
      <c r="B38" s="10">
        <v>49.8</v>
      </c>
      <c r="C38" s="5">
        <f t="shared" si="2"/>
        <v>3.5759164183391375E-4</v>
      </c>
      <c r="D38" s="5">
        <f t="shared" si="3"/>
        <v>0.32183247765052236</v>
      </c>
      <c r="E38" s="3">
        <f t="shared" si="4"/>
        <v>6.4755025684209739</v>
      </c>
      <c r="F38" s="2"/>
      <c r="G38" s="7">
        <v>30</v>
      </c>
      <c r="H38" s="6">
        <v>50.6</v>
      </c>
      <c r="I38" s="5">
        <f t="shared" si="5"/>
        <v>3.6333608587943851E-4</v>
      </c>
      <c r="J38" s="5">
        <f t="shared" si="6"/>
        <v>0.32700247729149468</v>
      </c>
      <c r="K38" s="3">
        <f t="shared" si="7"/>
        <v>6.5400495458298931</v>
      </c>
      <c r="L38" s="2"/>
      <c r="M38" s="7">
        <v>30</v>
      </c>
      <c r="N38" s="6">
        <v>50.3</v>
      </c>
      <c r="O38" s="5">
        <f t="shared" si="8"/>
        <v>3.611819193623667E-4</v>
      </c>
      <c r="P38" s="5">
        <f t="shared" si="9"/>
        <v>0.32506372742613004</v>
      </c>
      <c r="Q38" s="3">
        <f t="shared" si="10"/>
        <v>6.4496771314708337</v>
      </c>
      <c r="R38" s="1"/>
      <c r="S38" s="4">
        <f t="shared" si="0"/>
        <v>6.4884097485739005</v>
      </c>
      <c r="T38" s="3">
        <f t="shared" si="1"/>
        <v>3.8006488866126113E-2</v>
      </c>
      <c r="V38">
        <f t="shared" si="11"/>
        <v>5.8575969056947471E-3</v>
      </c>
    </row>
    <row r="39" spans="1:22" x14ac:dyDescent="0.2">
      <c r="A39" s="7">
        <v>45</v>
      </c>
      <c r="B39" s="10">
        <v>58.5</v>
      </c>
      <c r="C39" s="5">
        <f t="shared" si="2"/>
        <v>4.2006247082899506E-4</v>
      </c>
      <c r="D39" s="5">
        <f t="shared" si="3"/>
        <v>0.37805622374609554</v>
      </c>
      <c r="E39" s="3">
        <f t="shared" si="4"/>
        <v>7.6067650653137937</v>
      </c>
      <c r="F39" s="2"/>
      <c r="G39" s="7">
        <v>45</v>
      </c>
      <c r="H39" s="6">
        <v>60.9</v>
      </c>
      <c r="I39" s="5">
        <f t="shared" si="5"/>
        <v>4.3729580296556923E-4</v>
      </c>
      <c r="J39" s="5">
        <f t="shared" si="6"/>
        <v>0.39356622266901231</v>
      </c>
      <c r="K39" s="3">
        <f t="shared" si="7"/>
        <v>7.8713244533802467</v>
      </c>
      <c r="L39" s="2"/>
      <c r="M39" s="7">
        <v>45</v>
      </c>
      <c r="N39" s="6">
        <v>55.5</v>
      </c>
      <c r="O39" s="5">
        <f t="shared" si="8"/>
        <v>3.9852080565827737E-4</v>
      </c>
      <c r="P39" s="5">
        <f t="shared" si="9"/>
        <v>0.35866872509244963</v>
      </c>
      <c r="Q39" s="3">
        <f t="shared" si="10"/>
        <v>7.1164429581835247</v>
      </c>
      <c r="R39" s="1"/>
      <c r="S39" s="4">
        <f t="shared" si="0"/>
        <v>7.5315108256258556</v>
      </c>
      <c r="T39" s="3">
        <f t="shared" si="1"/>
        <v>0.31273942123421428</v>
      </c>
      <c r="V39">
        <f t="shared" si="11"/>
        <v>4.152412822273626E-2</v>
      </c>
    </row>
    <row r="40" spans="1:22" x14ac:dyDescent="0.2">
      <c r="A40" s="7">
        <v>60</v>
      </c>
      <c r="B40" s="10">
        <v>68.5</v>
      </c>
      <c r="C40" s="5">
        <f t="shared" si="2"/>
        <v>4.9186802139805402E-4</v>
      </c>
      <c r="D40" s="5">
        <f t="shared" si="3"/>
        <v>0.4426812192582486</v>
      </c>
      <c r="E40" s="3">
        <f t="shared" si="4"/>
        <v>8.9070667858802537</v>
      </c>
      <c r="F40" s="2"/>
      <c r="G40" s="7">
        <v>60</v>
      </c>
      <c r="H40" s="6">
        <v>62.4</v>
      </c>
      <c r="I40" s="5">
        <f t="shared" si="5"/>
        <v>4.4806663555092808E-4</v>
      </c>
      <c r="J40" s="5">
        <f t="shared" si="6"/>
        <v>0.40325997199583524</v>
      </c>
      <c r="K40" s="3">
        <f t="shared" si="7"/>
        <v>8.0651994399167055</v>
      </c>
      <c r="L40" s="2"/>
      <c r="M40" s="7">
        <v>60</v>
      </c>
      <c r="N40" s="6">
        <v>69</v>
      </c>
      <c r="O40" s="5">
        <f t="shared" si="8"/>
        <v>4.9545829892650697E-4</v>
      </c>
      <c r="P40" s="5">
        <f t="shared" si="9"/>
        <v>0.44591246903385628</v>
      </c>
      <c r="Q40" s="3">
        <f t="shared" si="10"/>
        <v>8.8474696236876245</v>
      </c>
      <c r="R40" s="1"/>
      <c r="S40" s="4">
        <f t="shared" si="0"/>
        <v>8.6065786164948594</v>
      </c>
      <c r="T40" s="3">
        <f t="shared" si="1"/>
        <v>0.38358529260968377</v>
      </c>
      <c r="V40">
        <f t="shared" si="11"/>
        <v>4.4568847820030004E-2</v>
      </c>
    </row>
    <row r="41" spans="1:22" x14ac:dyDescent="0.2">
      <c r="A41" s="7">
        <v>90</v>
      </c>
      <c r="B41" s="10">
        <v>73</v>
      </c>
      <c r="C41" s="5">
        <f t="shared" si="2"/>
        <v>5.2418051915413067E-4</v>
      </c>
      <c r="D41" s="5">
        <f t="shared" si="3"/>
        <v>0.47176246723871762</v>
      </c>
      <c r="E41" s="3">
        <f t="shared" si="4"/>
        <v>9.4922025601351638</v>
      </c>
      <c r="F41" s="2"/>
      <c r="G41" s="9">
        <v>90</v>
      </c>
      <c r="H41" s="6">
        <v>75.7</v>
      </c>
      <c r="I41" s="5">
        <f t="shared" si="5"/>
        <v>5.4356801780777654E-4</v>
      </c>
      <c r="J41" s="5">
        <f t="shared" si="6"/>
        <v>0.48921121602699891</v>
      </c>
      <c r="K41" s="3">
        <f t="shared" si="7"/>
        <v>9.7842243205399768</v>
      </c>
      <c r="L41" s="2"/>
      <c r="M41" s="7">
        <v>90</v>
      </c>
      <c r="N41" s="6">
        <v>77.400000000000006</v>
      </c>
      <c r="O41" s="5">
        <f t="shared" si="8"/>
        <v>5.5577496140451663E-4</v>
      </c>
      <c r="P41" s="5">
        <f t="shared" si="9"/>
        <v>0.50019746526406494</v>
      </c>
      <c r="Q41" s="3">
        <f t="shared" si="10"/>
        <v>9.9245528822235105</v>
      </c>
      <c r="R41" s="1"/>
      <c r="S41" s="4">
        <f t="shared" si="0"/>
        <v>9.7336599209662165</v>
      </c>
      <c r="T41" s="3">
        <f t="shared" si="1"/>
        <v>0.18009121601874498</v>
      </c>
      <c r="V41">
        <f t="shared" si="11"/>
        <v>1.8501901389715712E-2</v>
      </c>
    </row>
    <row r="42" spans="1:22" x14ac:dyDescent="0.2">
      <c r="A42" s="7">
        <v>120</v>
      </c>
      <c r="B42" s="10">
        <v>78.099999999999994</v>
      </c>
      <c r="C42" s="5">
        <f t="shared" si="2"/>
        <v>5.6080134994435061E-4</v>
      </c>
      <c r="D42" s="5">
        <f t="shared" si="3"/>
        <v>0.50472121494991551</v>
      </c>
      <c r="E42" s="3">
        <f t="shared" si="4"/>
        <v>10.155356437624055</v>
      </c>
      <c r="F42" s="2"/>
      <c r="G42" s="9">
        <v>120</v>
      </c>
      <c r="H42" s="8">
        <v>80.8</v>
      </c>
      <c r="I42" s="5">
        <f t="shared" si="5"/>
        <v>5.801888485979966E-4</v>
      </c>
      <c r="J42" s="5">
        <f t="shared" si="6"/>
        <v>0.52216996373819691</v>
      </c>
      <c r="K42" s="3">
        <f t="shared" si="7"/>
        <v>10.443399274763939</v>
      </c>
      <c r="L42" s="2"/>
      <c r="M42" s="7">
        <v>120</v>
      </c>
      <c r="N42" s="6">
        <v>82.9</v>
      </c>
      <c r="O42" s="5">
        <f t="shared" si="8"/>
        <v>5.9526801421749907E-4</v>
      </c>
      <c r="P42" s="5">
        <f t="shared" si="9"/>
        <v>0.53574121279574916</v>
      </c>
      <c r="Q42" s="3">
        <f t="shared" si="10"/>
        <v>10.629785968169626</v>
      </c>
      <c r="R42" s="1"/>
      <c r="S42" s="4">
        <f t="shared" si="0"/>
        <v>10.409513893519206</v>
      </c>
      <c r="T42" s="3">
        <f t="shared" si="1"/>
        <v>0.19516148725264812</v>
      </c>
      <c r="V42">
        <f t="shared" si="11"/>
        <v>1.8748376653222251E-2</v>
      </c>
    </row>
    <row r="43" spans="1:22" x14ac:dyDescent="0.2">
      <c r="A43" s="7">
        <v>240</v>
      </c>
      <c r="B43" s="10">
        <v>87.4</v>
      </c>
      <c r="C43" s="5">
        <f t="shared" si="2"/>
        <v>6.275805119735756E-4</v>
      </c>
      <c r="D43" s="5">
        <f t="shared" si="3"/>
        <v>0.564822460776218</v>
      </c>
      <c r="E43" s="3">
        <f t="shared" si="4"/>
        <v>11.364637037750866</v>
      </c>
      <c r="F43" s="2"/>
      <c r="G43" s="9">
        <v>180</v>
      </c>
      <c r="H43" s="8">
        <v>92.2</v>
      </c>
      <c r="I43" s="5">
        <f t="shared" si="5"/>
        <v>6.6204717624672384E-4</v>
      </c>
      <c r="J43" s="5">
        <f t="shared" si="6"/>
        <v>0.59584245862205143</v>
      </c>
      <c r="K43" s="3">
        <f t="shared" si="7"/>
        <v>11.916849172441028</v>
      </c>
      <c r="L43" s="2"/>
      <c r="M43" s="7">
        <v>180</v>
      </c>
      <c r="N43" s="6">
        <v>95.2</v>
      </c>
      <c r="O43" s="5">
        <f t="shared" si="8"/>
        <v>6.8358884141744164E-4</v>
      </c>
      <c r="P43" s="5">
        <f t="shared" si="9"/>
        <v>0.61522995727569751</v>
      </c>
      <c r="Q43" s="3">
        <f t="shared" si="10"/>
        <v>12.206943596740031</v>
      </c>
      <c r="R43" s="1"/>
      <c r="S43" s="4">
        <f t="shared" si="0"/>
        <v>11.829476602310642</v>
      </c>
      <c r="T43" s="3">
        <f t="shared" si="1"/>
        <v>0.34937616722517856</v>
      </c>
      <c r="V43">
        <f t="shared" si="11"/>
        <v>2.9534372396233931E-2</v>
      </c>
    </row>
    <row r="44" spans="1:22" x14ac:dyDescent="0.2">
      <c r="A44" s="6">
        <v>360</v>
      </c>
      <c r="B44" s="10">
        <v>102.3</v>
      </c>
      <c r="C44" s="5">
        <f t="shared" si="2"/>
        <v>7.3457078232147348E-4</v>
      </c>
      <c r="D44" s="5">
        <f t="shared" si="3"/>
        <v>0.66111370408932613</v>
      </c>
      <c r="E44" s="3">
        <f t="shared" si="4"/>
        <v>13.30208660139489</v>
      </c>
      <c r="F44" s="2"/>
      <c r="G44" s="22">
        <v>360</v>
      </c>
      <c r="H44" s="8">
        <v>102.4</v>
      </c>
      <c r="I44" s="5">
        <f t="shared" si="5"/>
        <v>7.3528883782716405E-4</v>
      </c>
      <c r="J44" s="5">
        <f t="shared" si="6"/>
        <v>0.66175995404444765</v>
      </c>
      <c r="K44" s="3">
        <f t="shared" si="7"/>
        <v>13.235199080888954</v>
      </c>
      <c r="L44" s="2"/>
      <c r="M44" s="6">
        <v>360</v>
      </c>
      <c r="N44" s="6">
        <v>117.4</v>
      </c>
      <c r="O44" s="5">
        <f t="shared" si="8"/>
        <v>8.4299716368075261E-4</v>
      </c>
      <c r="P44" s="5">
        <f t="shared" si="9"/>
        <v>0.7586974473126773</v>
      </c>
      <c r="Q44" s="3">
        <f t="shared" si="10"/>
        <v>15.053520780013438</v>
      </c>
      <c r="R44" s="1"/>
      <c r="S44" s="4">
        <f t="shared" si="0"/>
        <v>13.863602154099093</v>
      </c>
      <c r="T44" s="3">
        <f t="shared" si="1"/>
        <v>0.84184251786315634</v>
      </c>
      <c r="V44">
        <f t="shared" si="11"/>
        <v>6.0723216701241402E-2</v>
      </c>
    </row>
    <row r="45" spans="1:22" x14ac:dyDescent="0.2">
      <c r="A45" s="6"/>
      <c r="C45" s="5"/>
      <c r="D45" s="5"/>
      <c r="E45" s="3"/>
      <c r="F45" s="2"/>
      <c r="G45" s="22"/>
      <c r="H45" s="8"/>
      <c r="I45" s="5"/>
      <c r="J45" s="5"/>
      <c r="K45" s="3"/>
      <c r="L45" s="2"/>
      <c r="M45" s="6"/>
      <c r="N45" s="6"/>
      <c r="O45" s="5"/>
      <c r="P45" s="5"/>
      <c r="Q45" s="3"/>
      <c r="R45" s="1"/>
      <c r="S45" s="1"/>
      <c r="T45" s="1"/>
    </row>
    <row r="46" spans="1:22" x14ac:dyDescent="0.2">
      <c r="A46" s="6"/>
      <c r="B46" s="10"/>
      <c r="C46" s="5"/>
      <c r="D46" s="5"/>
      <c r="E46" s="1"/>
      <c r="F46" s="2"/>
      <c r="G46" s="22"/>
      <c r="H46" s="8"/>
      <c r="I46" s="5"/>
      <c r="J46" s="5"/>
      <c r="K46" s="1"/>
      <c r="L46" s="2"/>
      <c r="M46" s="6"/>
      <c r="N46" s="6"/>
      <c r="O46" s="5"/>
      <c r="P46" s="5"/>
      <c r="Q46" s="1"/>
      <c r="R46" s="1"/>
      <c r="S46" s="1"/>
      <c r="T46" s="1"/>
    </row>
    <row r="47" spans="1:22" ht="17" thickBo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4"/>
      <c r="T47" s="14"/>
    </row>
    <row r="48" spans="1:22" x14ac:dyDescent="0.2">
      <c r="A48" s="30"/>
      <c r="B48" s="31"/>
      <c r="C48" s="18"/>
      <c r="D48" s="18"/>
      <c r="E48" s="17"/>
      <c r="F48" s="2"/>
      <c r="G48" s="30"/>
      <c r="H48" s="31"/>
      <c r="I48" s="18"/>
      <c r="J48" s="18"/>
      <c r="K48" s="17"/>
      <c r="L48" s="2"/>
      <c r="M48" s="30"/>
      <c r="N48" s="31"/>
      <c r="O48" s="18"/>
      <c r="P48" s="18"/>
      <c r="Q48" s="17"/>
      <c r="R48" s="6"/>
      <c r="S48" s="14"/>
      <c r="T48" s="14"/>
    </row>
    <row r="49" spans="1:20" ht="17" thickBot="1" x14ac:dyDescent="0.25">
      <c r="A49" s="16"/>
      <c r="B49" s="15"/>
      <c r="C49" s="6"/>
      <c r="D49" s="6"/>
      <c r="E49" s="11"/>
      <c r="F49" s="2"/>
      <c r="G49" s="16"/>
      <c r="H49" s="15"/>
      <c r="I49" s="6"/>
      <c r="J49" s="6"/>
      <c r="K49" s="11"/>
      <c r="L49" s="2"/>
      <c r="M49" s="16"/>
      <c r="N49" s="15"/>
      <c r="O49" s="6"/>
      <c r="P49" s="6"/>
      <c r="Q49" s="11"/>
      <c r="R49" s="6"/>
      <c r="S49" s="14"/>
      <c r="T49" s="14"/>
    </row>
    <row r="50" spans="1:20" x14ac:dyDescent="0.2">
      <c r="A50" s="7"/>
      <c r="B50" s="6"/>
      <c r="C50" s="6"/>
      <c r="D50" s="6"/>
      <c r="E50" s="11"/>
      <c r="F50" s="2"/>
      <c r="G50" s="7"/>
      <c r="H50" s="6"/>
      <c r="I50" s="6"/>
      <c r="J50" s="6"/>
      <c r="K50" s="11"/>
      <c r="L50" s="2"/>
      <c r="M50" s="7"/>
      <c r="N50" s="6"/>
      <c r="O50" s="6"/>
      <c r="P50" s="6"/>
      <c r="Q50" s="11"/>
      <c r="R50" s="6"/>
      <c r="S50" s="13" t="s">
        <v>1</v>
      </c>
      <c r="T50" s="12" t="s">
        <v>0</v>
      </c>
    </row>
    <row r="51" spans="1:20" x14ac:dyDescent="0.2">
      <c r="A51" s="7"/>
      <c r="B51" s="6"/>
      <c r="C51" s="6"/>
      <c r="D51" s="6"/>
      <c r="E51" s="11"/>
      <c r="F51" s="2"/>
      <c r="G51" s="7"/>
      <c r="H51" s="6"/>
      <c r="I51" s="6"/>
      <c r="J51" s="6"/>
      <c r="K51" s="11"/>
      <c r="L51" s="2"/>
      <c r="M51" s="7"/>
      <c r="N51" s="6"/>
      <c r="O51" s="6"/>
      <c r="P51" s="6"/>
      <c r="Q51" s="11"/>
      <c r="R51" s="6"/>
      <c r="S51" s="4" t="e">
        <f>AVERAGE(E51,K51,Q51)</f>
        <v>#DIV/0!</v>
      </c>
      <c r="T51" s="3" t="e">
        <f>STDEVP(E51,K51,Q51)</f>
        <v>#DIV/0!</v>
      </c>
    </row>
    <row r="52" spans="1:20" x14ac:dyDescent="0.2">
      <c r="A52" s="7"/>
      <c r="B52" s="6"/>
      <c r="C52" s="5"/>
      <c r="D52" s="5"/>
      <c r="E52" s="3"/>
      <c r="F52" s="2"/>
      <c r="G52" s="7"/>
      <c r="H52" s="6"/>
      <c r="I52" s="5"/>
      <c r="J52" s="5"/>
      <c r="K52" s="3"/>
      <c r="L52" s="2"/>
      <c r="M52" s="7"/>
      <c r="N52" s="6"/>
      <c r="O52" s="5"/>
      <c r="P52" s="5"/>
      <c r="Q52" s="3"/>
      <c r="R52" s="1"/>
      <c r="S52" s="4" t="e">
        <f t="shared" ref="S52:S61" si="12">AVERAGE(E52,K52,Q52)</f>
        <v>#DIV/0!</v>
      </c>
      <c r="T52" s="3" t="e">
        <f>STDEVP(E52,K52,Q52)</f>
        <v>#DIV/0!</v>
      </c>
    </row>
    <row r="53" spans="1:20" x14ac:dyDescent="0.2">
      <c r="A53" s="7"/>
      <c r="B53" s="6"/>
      <c r="C53" s="5"/>
      <c r="D53" s="5"/>
      <c r="E53" s="3"/>
      <c r="F53" s="2"/>
      <c r="G53" s="7"/>
      <c r="H53" s="6"/>
      <c r="I53" s="5"/>
      <c r="J53" s="5"/>
      <c r="K53" s="3"/>
      <c r="L53" s="2"/>
      <c r="M53" s="7"/>
      <c r="N53" s="6"/>
      <c r="O53" s="5"/>
      <c r="P53" s="5"/>
      <c r="Q53" s="3"/>
      <c r="R53" s="1"/>
      <c r="S53" s="4" t="e">
        <f t="shared" si="12"/>
        <v>#DIV/0!</v>
      </c>
      <c r="T53" s="3" t="e">
        <f t="shared" ref="T53:T61" si="13">STDEVP(E53,K53,Q53)</f>
        <v>#DIV/0!</v>
      </c>
    </row>
    <row r="54" spans="1:20" x14ac:dyDescent="0.2">
      <c r="A54" s="7"/>
      <c r="B54" s="6"/>
      <c r="C54" s="5"/>
      <c r="D54" s="5"/>
      <c r="E54" s="3"/>
      <c r="F54" s="2"/>
      <c r="G54" s="7"/>
      <c r="H54" s="6"/>
      <c r="I54" s="5"/>
      <c r="J54" s="5"/>
      <c r="K54" s="3"/>
      <c r="L54" s="2"/>
      <c r="M54" s="7"/>
      <c r="N54" s="6"/>
      <c r="O54" s="5"/>
      <c r="P54" s="5"/>
      <c r="Q54" s="3"/>
      <c r="R54" s="1"/>
      <c r="S54" s="4" t="e">
        <f t="shared" si="12"/>
        <v>#DIV/0!</v>
      </c>
      <c r="T54" s="3" t="e">
        <f t="shared" si="13"/>
        <v>#DIV/0!</v>
      </c>
    </row>
    <row r="55" spans="1:20" x14ac:dyDescent="0.2">
      <c r="A55" s="7"/>
      <c r="B55" s="6"/>
      <c r="C55" s="5"/>
      <c r="D55" s="5"/>
      <c r="E55" s="3"/>
      <c r="F55" s="2"/>
      <c r="G55" s="7"/>
      <c r="H55" s="6"/>
      <c r="I55" s="5"/>
      <c r="J55" s="5"/>
      <c r="K55" s="3"/>
      <c r="L55" s="2"/>
      <c r="M55" s="7"/>
      <c r="N55" s="6"/>
      <c r="O55" s="5"/>
      <c r="P55" s="5"/>
      <c r="Q55" s="3"/>
      <c r="R55" s="1"/>
      <c r="S55" s="4" t="e">
        <f t="shared" si="12"/>
        <v>#DIV/0!</v>
      </c>
      <c r="T55" s="3" t="e">
        <f t="shared" si="13"/>
        <v>#DIV/0!</v>
      </c>
    </row>
    <row r="56" spans="1:20" x14ac:dyDescent="0.2">
      <c r="A56" s="7"/>
      <c r="B56" s="6"/>
      <c r="C56" s="5"/>
      <c r="D56" s="5"/>
      <c r="E56" s="3"/>
      <c r="F56" s="2"/>
      <c r="G56" s="7"/>
      <c r="H56" s="6"/>
      <c r="I56" s="5"/>
      <c r="J56" s="5"/>
      <c r="K56" s="3"/>
      <c r="L56" s="2"/>
      <c r="M56" s="7"/>
      <c r="N56" s="6"/>
      <c r="O56" s="5"/>
      <c r="P56" s="5"/>
      <c r="Q56" s="3"/>
      <c r="R56" s="1"/>
      <c r="S56" s="4" t="e">
        <f t="shared" si="12"/>
        <v>#DIV/0!</v>
      </c>
      <c r="T56" s="3" t="e">
        <f t="shared" si="13"/>
        <v>#DIV/0!</v>
      </c>
    </row>
    <row r="57" spans="1:20" x14ac:dyDescent="0.2">
      <c r="A57" s="7"/>
      <c r="B57" s="6"/>
      <c r="C57" s="5"/>
      <c r="D57" s="5"/>
      <c r="E57" s="3"/>
      <c r="F57" s="2"/>
      <c r="G57" s="7"/>
      <c r="H57" s="6"/>
      <c r="I57" s="5"/>
      <c r="J57" s="5"/>
      <c r="K57" s="3"/>
      <c r="L57" s="2"/>
      <c r="M57" s="7"/>
      <c r="N57" s="6"/>
      <c r="O57" s="5"/>
      <c r="P57" s="5"/>
      <c r="Q57" s="3"/>
      <c r="R57" s="1"/>
      <c r="S57" s="4" t="e">
        <f t="shared" si="12"/>
        <v>#DIV/0!</v>
      </c>
      <c r="T57" s="3" t="e">
        <f t="shared" si="13"/>
        <v>#DIV/0!</v>
      </c>
    </row>
    <row r="58" spans="1:20" x14ac:dyDescent="0.2">
      <c r="A58" s="7"/>
      <c r="B58" s="6"/>
      <c r="C58" s="5"/>
      <c r="D58" s="5"/>
      <c r="E58" s="3"/>
      <c r="F58" s="2"/>
      <c r="G58" s="7"/>
      <c r="H58" s="6"/>
      <c r="I58" s="5"/>
      <c r="J58" s="5"/>
      <c r="K58" s="3"/>
      <c r="L58" s="2"/>
      <c r="M58" s="7"/>
      <c r="N58" s="6"/>
      <c r="O58" s="5"/>
      <c r="P58" s="5"/>
      <c r="Q58" s="3"/>
      <c r="R58" s="1"/>
      <c r="S58" s="4" t="e">
        <f t="shared" si="12"/>
        <v>#DIV/0!</v>
      </c>
      <c r="T58" s="3" t="e">
        <f t="shared" si="13"/>
        <v>#DIV/0!</v>
      </c>
    </row>
    <row r="59" spans="1:20" x14ac:dyDescent="0.2">
      <c r="A59" s="7"/>
      <c r="B59" s="10"/>
      <c r="C59" s="5"/>
      <c r="D59" s="5"/>
      <c r="E59" s="3"/>
      <c r="F59" s="2"/>
      <c r="G59" s="9"/>
      <c r="H59" s="8"/>
      <c r="I59" s="5"/>
      <c r="J59" s="5"/>
      <c r="K59" s="3"/>
      <c r="L59" s="2"/>
      <c r="M59" s="7"/>
      <c r="N59" s="6"/>
      <c r="O59" s="5"/>
      <c r="P59" s="5"/>
      <c r="Q59" s="3"/>
      <c r="R59" s="1"/>
      <c r="S59" s="4" t="e">
        <f t="shared" si="12"/>
        <v>#DIV/0!</v>
      </c>
      <c r="T59" s="3" t="e">
        <f t="shared" si="13"/>
        <v>#DIV/0!</v>
      </c>
    </row>
    <row r="60" spans="1:20" x14ac:dyDescent="0.2">
      <c r="A60" s="7"/>
      <c r="B60" s="10"/>
      <c r="C60" s="5"/>
      <c r="D60" s="5"/>
      <c r="E60" s="3"/>
      <c r="F60" s="2"/>
      <c r="G60" s="9"/>
      <c r="H60" s="8"/>
      <c r="I60" s="5"/>
      <c r="J60" s="5"/>
      <c r="K60" s="3"/>
      <c r="L60" s="2"/>
      <c r="M60" s="7"/>
      <c r="N60" s="6"/>
      <c r="O60" s="5"/>
      <c r="P60" s="5"/>
      <c r="Q60" s="3"/>
      <c r="R60" s="1"/>
      <c r="S60" s="4" t="e">
        <f t="shared" si="12"/>
        <v>#DIV/0!</v>
      </c>
      <c r="T60" s="3" t="e">
        <f t="shared" si="13"/>
        <v>#DIV/0!</v>
      </c>
    </row>
    <row r="61" spans="1:20" x14ac:dyDescent="0.2">
      <c r="A61" s="9"/>
      <c r="B61" s="22"/>
      <c r="C61" s="5"/>
      <c r="D61" s="5"/>
      <c r="E61" s="3"/>
      <c r="G61" s="9"/>
      <c r="H61" s="22"/>
      <c r="I61" s="23"/>
      <c r="J61" s="23"/>
      <c r="K61" s="24"/>
      <c r="M61" s="9"/>
      <c r="N61" s="22"/>
      <c r="O61" s="5"/>
      <c r="P61" s="5"/>
      <c r="Q61" s="3"/>
      <c r="S61" s="4" t="e">
        <f t="shared" si="12"/>
        <v>#DIV/0!</v>
      </c>
      <c r="T61" s="24" t="e">
        <f t="shared" si="13"/>
        <v>#DIV/0!</v>
      </c>
    </row>
    <row r="62" spans="1:20" x14ac:dyDescent="0.2">
      <c r="A62" s="9"/>
      <c r="B62" s="22"/>
      <c r="C62" s="5"/>
      <c r="D62" s="5"/>
      <c r="E62" s="3"/>
      <c r="G62" s="9"/>
      <c r="H62" s="22"/>
      <c r="I62" s="23"/>
      <c r="J62" s="23"/>
      <c r="K62" s="24"/>
      <c r="M62" s="9"/>
      <c r="N62" s="22"/>
      <c r="O62" s="5"/>
      <c r="P62" s="5"/>
      <c r="Q62" s="3"/>
      <c r="S62" s="4"/>
      <c r="T62" s="24"/>
    </row>
    <row r="65" spans="1:3" x14ac:dyDescent="0.2">
      <c r="B65" t="s">
        <v>14</v>
      </c>
      <c r="C65" t="s">
        <v>10</v>
      </c>
    </row>
    <row r="66" spans="1:3" x14ac:dyDescent="0.2">
      <c r="A66" t="s">
        <v>19</v>
      </c>
      <c r="B66">
        <v>42.57</v>
      </c>
      <c r="C66">
        <v>81</v>
      </c>
    </row>
    <row r="67" spans="1:3" x14ac:dyDescent="0.2">
      <c r="B67">
        <v>62.43</v>
      </c>
      <c r="C67">
        <v>101.4</v>
      </c>
    </row>
    <row r="68" spans="1:3" x14ac:dyDescent="0.2">
      <c r="B68">
        <v>66.98</v>
      </c>
      <c r="C68">
        <v>85.57</v>
      </c>
    </row>
    <row r="70" spans="1:3" x14ac:dyDescent="0.2">
      <c r="A70" t="s">
        <v>20</v>
      </c>
      <c r="B70">
        <f>_xlfn.T.TEST(B66:B68,C66:C68,2,2)</f>
        <v>3.0108439981409336E-2</v>
      </c>
    </row>
  </sheetData>
  <mergeCells count="6">
    <mergeCell ref="A32:B32"/>
    <mergeCell ref="G32:H32"/>
    <mergeCell ref="M32:N32"/>
    <mergeCell ref="A48:B48"/>
    <mergeCell ref="G48:H48"/>
    <mergeCell ref="M48:N48"/>
  </mergeCells>
  <pageMargins left="0.7" right="0.7" top="0.75" bottom="0.75" header="0.3" footer="0.3"/>
  <pageSetup paperSize="9" orientation="portrait" horizontalDpi="0" verticalDpi="0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2EF58-1415-1744-8A61-081541F7882E}">
  <dimension ref="A1:I11"/>
  <sheetViews>
    <sheetView workbookViewId="0">
      <selection activeCell="F3" sqref="F3"/>
    </sheetView>
  </sheetViews>
  <sheetFormatPr baseColWidth="10" defaultRowHeight="16" x14ac:dyDescent="0.2"/>
  <sheetData>
    <row r="1" spans="1:9" x14ac:dyDescent="0.2">
      <c r="B1" t="s">
        <v>61</v>
      </c>
      <c r="E1" t="s">
        <v>62</v>
      </c>
      <c r="F1" t="s">
        <v>63</v>
      </c>
      <c r="G1" t="s">
        <v>0</v>
      </c>
      <c r="H1" t="s">
        <v>64</v>
      </c>
      <c r="I1">
        <v>1.4990467730657537E-2</v>
      </c>
    </row>
    <row r="2" spans="1:9" x14ac:dyDescent="0.2">
      <c r="A2" s="29">
        <v>0</v>
      </c>
      <c r="B2" s="29">
        <v>0</v>
      </c>
      <c r="C2" s="29">
        <v>0</v>
      </c>
      <c r="D2" s="29">
        <v>0</v>
      </c>
      <c r="E2">
        <f>SUM(B2:D2)/3</f>
        <v>0</v>
      </c>
      <c r="F2">
        <f>1-(1-$I$1*A2)^$I$2</f>
        <v>0</v>
      </c>
      <c r="G2">
        <f>(D2-E2)^2</f>
        <v>0</v>
      </c>
      <c r="H2" t="s">
        <v>65</v>
      </c>
      <c r="I2">
        <v>3</v>
      </c>
    </row>
    <row r="3" spans="1:9" x14ac:dyDescent="0.2">
      <c r="A3" s="29">
        <v>5</v>
      </c>
      <c r="B3" s="29">
        <v>20.58</v>
      </c>
      <c r="C3" s="29">
        <v>18.64</v>
      </c>
      <c r="D3" s="29">
        <v>14.65</v>
      </c>
      <c r="E3">
        <f t="shared" ref="E3:E11" si="0">SUM(B3:D3)/3</f>
        <v>17.956666666666667</v>
      </c>
      <c r="F3">
        <f>1-(1-$I$1*A3)^$I$2</f>
        <v>0.20842452797684841</v>
      </c>
      <c r="G3">
        <f>(E3-F3)^2</f>
        <v>315.00009901356492</v>
      </c>
    </row>
    <row r="4" spans="1:9" x14ac:dyDescent="0.2">
      <c r="A4" s="29">
        <v>15</v>
      </c>
      <c r="B4" s="29">
        <v>54.55</v>
      </c>
      <c r="C4" s="29">
        <v>54.93</v>
      </c>
      <c r="D4" s="29">
        <v>50.95</v>
      </c>
      <c r="E4">
        <f t="shared" si="0"/>
        <v>53.476666666666667</v>
      </c>
      <c r="F4">
        <f t="shared" ref="F4:F11" si="1">1-(1-$I$1*A4)^$I$2</f>
        <v>0.53425793809644206</v>
      </c>
      <c r="G4">
        <f t="shared" ref="G4:G11" si="2">(E4-F4)^2</f>
        <v>2802.8986419829885</v>
      </c>
      <c r="H4" t="s">
        <v>66</v>
      </c>
      <c r="I4">
        <f>SUM(G2:G11)</f>
        <v>31385.704344889655</v>
      </c>
    </row>
    <row r="5" spans="1:9" x14ac:dyDescent="0.2">
      <c r="A5" s="29">
        <v>30</v>
      </c>
      <c r="B5" s="29">
        <v>67.87</v>
      </c>
      <c r="C5" s="29">
        <v>68.42</v>
      </c>
      <c r="D5" s="29">
        <v>65.28</v>
      </c>
      <c r="E5">
        <f t="shared" si="0"/>
        <v>67.190000000000012</v>
      </c>
      <c r="F5">
        <f t="shared" si="1"/>
        <v>0.83336534901048975</v>
      </c>
      <c r="G5">
        <f t="shared" si="2"/>
        <v>4403.2029622049031</v>
      </c>
    </row>
    <row r="6" spans="1:9" x14ac:dyDescent="0.2">
      <c r="A6" s="29">
        <v>45</v>
      </c>
      <c r="B6" s="29">
        <v>71.69</v>
      </c>
      <c r="C6" s="29">
        <v>74.900000000000006</v>
      </c>
      <c r="D6" s="29">
        <v>73.760000000000005</v>
      </c>
      <c r="E6">
        <f t="shared" si="0"/>
        <v>73.45</v>
      </c>
      <c r="F6">
        <f t="shared" si="1"/>
        <v>0.96553577131799406</v>
      </c>
      <c r="G6">
        <f t="shared" si="2"/>
        <v>5253.9975545190828</v>
      </c>
    </row>
    <row r="7" spans="1:9" x14ac:dyDescent="0.2">
      <c r="A7" s="29">
        <v>60</v>
      </c>
      <c r="B7" s="29">
        <v>75.45</v>
      </c>
      <c r="C7" s="29">
        <v>72.45</v>
      </c>
      <c r="D7" s="29">
        <v>75.73</v>
      </c>
      <c r="E7">
        <f t="shared" si="0"/>
        <v>74.543333333333337</v>
      </c>
      <c r="F7">
        <f t="shared" si="1"/>
        <v>0.99898274359480543</v>
      </c>
      <c r="G7">
        <f t="shared" si="2"/>
        <v>5408.771503666374</v>
      </c>
    </row>
    <row r="8" spans="1:9" x14ac:dyDescent="0.2">
      <c r="A8" s="29">
        <v>90</v>
      </c>
      <c r="B8" s="29">
        <v>75.31</v>
      </c>
      <c r="C8" s="29">
        <v>76.959999999999994</v>
      </c>
      <c r="D8" s="29">
        <v>74.95</v>
      </c>
      <c r="E8">
        <f t="shared" si="0"/>
        <v>75.739999999999995</v>
      </c>
      <c r="F8">
        <f t="shared" si="1"/>
        <v>1.0425604923597516</v>
      </c>
      <c r="G8">
        <f t="shared" si="2"/>
        <v>5579.7074689975734</v>
      </c>
    </row>
    <row r="9" spans="1:9" x14ac:dyDescent="0.2">
      <c r="A9" s="29">
        <v>120</v>
      </c>
      <c r="B9" s="29">
        <v>73.34</v>
      </c>
      <c r="C9" s="29">
        <v>74.260000000000005</v>
      </c>
      <c r="D9" s="29">
        <v>73.760000000000005</v>
      </c>
      <c r="E9">
        <f t="shared" si="0"/>
        <v>73.786666666666676</v>
      </c>
      <c r="F9">
        <f t="shared" si="1"/>
        <v>1.5098069039121325</v>
      </c>
      <c r="G9">
        <f t="shared" si="2"/>
        <v>5223.9444571648864</v>
      </c>
    </row>
    <row r="10" spans="1:9" x14ac:dyDescent="0.2">
      <c r="A10" s="29">
        <v>240</v>
      </c>
      <c r="B10" s="29">
        <v>65.239999999999995</v>
      </c>
      <c r="C10" s="29">
        <v>66.98</v>
      </c>
      <c r="D10" s="29">
        <v>65.67</v>
      </c>
      <c r="E10">
        <f t="shared" si="0"/>
        <v>65.963333333333324</v>
      </c>
      <c r="F10">
        <f t="shared" si="1"/>
        <v>18.529645350132093</v>
      </c>
      <c r="G10">
        <f t="shared" si="2"/>
        <v>2249.9547556876887</v>
      </c>
    </row>
    <row r="11" spans="1:9" x14ac:dyDescent="0.2">
      <c r="A11" s="29">
        <v>360</v>
      </c>
      <c r="B11" s="29">
        <v>73</v>
      </c>
      <c r="C11" s="29">
        <v>74.48</v>
      </c>
      <c r="D11" s="29">
        <v>73.95</v>
      </c>
      <c r="E11">
        <f t="shared" si="0"/>
        <v>73.81</v>
      </c>
      <c r="F11">
        <f t="shared" si="1"/>
        <v>85.984847089495361</v>
      </c>
      <c r="G11">
        <f t="shared" si="2"/>
        <v>148.2269016525936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Pre-test</vt:lpstr>
      <vt:lpstr>07 May 2020</vt:lpstr>
      <vt:lpstr>12 May 2020</vt:lpstr>
      <vt:lpstr>26 May 2020</vt:lpstr>
      <vt:lpstr>04 Feb 2021</vt:lpstr>
      <vt:lpstr>FBS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2018-10-10T02:52:28Z</dcterms:created>
  <dcterms:modified xsi:type="dcterms:W3CDTF">2022-05-19T04:04:23Z</dcterms:modified>
</cp:coreProperties>
</file>