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ene/Desktop/"/>
    </mc:Choice>
  </mc:AlternateContent>
  <xr:revisionPtr revIDLastSave="0" documentId="13_ncr:1_{61C1B095-0D90-4E4E-A16F-8645987648CF}" xr6:coauthVersionLast="36" xr6:coauthVersionMax="36" xr10:uidLastSave="{00000000-0000-0000-0000-000000000000}"/>
  <bookViews>
    <workbookView xWindow="3000" yWindow="960" windowWidth="27640" windowHeight="15440" xr2:uid="{8CA6C31A-C94D-5F49-AB41-ACF1C0145FB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9" i="1" l="1"/>
  <c r="Q59" i="1" s="1"/>
  <c r="P57" i="1"/>
  <c r="Q57" i="1" s="1"/>
  <c r="P53" i="1"/>
  <c r="Q53" i="1" s="1"/>
  <c r="D53" i="1"/>
  <c r="P51" i="1"/>
  <c r="Q51" i="1" s="1"/>
  <c r="R51" i="1" s="1"/>
  <c r="D51" i="1"/>
  <c r="P46" i="1"/>
  <c r="Q46" i="1" s="1"/>
  <c r="R46" i="1" s="1"/>
  <c r="L46" i="1"/>
  <c r="D46" i="1"/>
  <c r="P44" i="1"/>
  <c r="Q44" i="1" s="1"/>
  <c r="R44" i="1" s="1"/>
  <c r="L44" i="1"/>
  <c r="H44" i="1"/>
  <c r="D44" i="1"/>
  <c r="P39" i="1"/>
  <c r="Q39" i="1" s="1"/>
  <c r="R39" i="1" s="1"/>
  <c r="H39" i="1"/>
  <c r="D39" i="1"/>
  <c r="P37" i="1"/>
  <c r="Q37" i="1" s="1"/>
  <c r="H37" i="1"/>
  <c r="D37" i="1"/>
  <c r="P30" i="1"/>
  <c r="Q30" i="1" s="1"/>
  <c r="D30" i="1"/>
  <c r="P28" i="1"/>
  <c r="Q28" i="1" s="1"/>
  <c r="R28" i="1" s="1"/>
  <c r="H28" i="1"/>
  <c r="D28" i="1"/>
  <c r="P22" i="1"/>
  <c r="Q22" i="1" s="1"/>
  <c r="D22" i="1"/>
  <c r="P20" i="1"/>
  <c r="Q20" i="1" s="1"/>
  <c r="R20" i="1" s="1"/>
  <c r="D20" i="1"/>
  <c r="R53" i="1" l="1"/>
  <c r="R22" i="1"/>
  <c r="R37" i="1"/>
  <c r="R57" i="1"/>
  <c r="R59" i="1"/>
  <c r="R30" i="1"/>
</calcChain>
</file>

<file path=xl/sharedStrings.xml><?xml version="1.0" encoding="utf-8"?>
<sst xmlns="http://schemas.openxmlformats.org/spreadsheetml/2006/main" count="238" uniqueCount="33">
  <si>
    <t>Tissue</t>
  </si>
  <si>
    <t>Tissue vol. (µL)</t>
  </si>
  <si>
    <t>Spiking area</t>
  </si>
  <si>
    <t>Spiking amout (nmol)</t>
  </si>
  <si>
    <t>Load</t>
  </si>
  <si>
    <t>Wash</t>
  </si>
  <si>
    <t>Elute</t>
  </si>
  <si>
    <t>Amount dtected (nmol)</t>
  </si>
  <si>
    <t>D3 HPLC area</t>
  </si>
  <si>
    <t>(OH)D3 area</t>
  </si>
  <si>
    <t>(OH)2D3 area</t>
  </si>
  <si>
    <t>Conc. detected (µM)</t>
  </si>
  <si>
    <t>Recovery</t>
  </si>
  <si>
    <t>liver</t>
  </si>
  <si>
    <t>/</t>
  </si>
  <si>
    <t>UPW</t>
  </si>
  <si>
    <t>0.1%H3PO4 for sample pretreat, 2xelute (4x100 µL, 2x200µL)</t>
  </si>
  <si>
    <t>Elute2</t>
  </si>
  <si>
    <t>Original protocol</t>
  </si>
  <si>
    <t>Change MeOH to ACN</t>
  </si>
  <si>
    <t>Dilute the sample by 5X</t>
  </si>
  <si>
    <t>Elution: ACN:Ethyl Acetate (1:1)</t>
  </si>
  <si>
    <t>Recovery (%)</t>
  </si>
  <si>
    <t>Spiking amount (nmol)</t>
  </si>
  <si>
    <t>D3 amount (nmol)</t>
  </si>
  <si>
    <t>(OH)D3 amount (nmol)</t>
  </si>
  <si>
    <t>(OH)2D3 amount (nmol)</t>
  </si>
  <si>
    <t>Plasma</t>
  </si>
  <si>
    <t>Brain</t>
  </si>
  <si>
    <t>Spleen</t>
  </si>
  <si>
    <t>Liver</t>
  </si>
  <si>
    <t>Kidney</t>
  </si>
  <si>
    <t>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</si>
</sst>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0" borderId="0" xfId="0" applyFont="1" applyFill="1"/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41D71-69EE-CD45-8067-CE16614B239D}">
  <dimension ref="A1:R59"/>
  <sheetViews>
    <sheetView tabSelected="1" topLeftCell="A9" workbookViewId="0">
      <selection activeCell="O10" sqref="O10"/>
    </sheetView>
  </sheetViews>
  <sheetFormatPr baseColWidth="10" defaultRowHeight="16"/>
  <cols>
    <col min="2" max="2" width="19.33203125" customWidth="1"/>
    <col min="3" max="3" width="20.83203125" customWidth="1"/>
    <col min="4" max="4" width="23.33203125" customWidth="1"/>
    <col min="5" max="5" width="22.6640625" customWidth="1"/>
    <col min="6" max="6" width="15.1640625" customWidth="1"/>
    <col min="7" max="7" width="13.33203125" customWidth="1"/>
    <col min="8" max="8" width="20.1640625" customWidth="1"/>
    <col min="9" max="9" width="15.6640625" customWidth="1"/>
    <col min="10" max="10" width="15" customWidth="1"/>
    <col min="11" max="11" width="15.6640625" customWidth="1"/>
    <col min="12" max="12" width="21" customWidth="1"/>
    <col min="13" max="13" width="20.33203125" customWidth="1"/>
    <col min="14" max="14" width="15.5" customWidth="1"/>
    <col min="15" max="15" width="18.1640625" customWidth="1"/>
    <col min="16" max="16" width="19.5" customWidth="1"/>
    <col min="17" max="17" width="24" customWidth="1"/>
    <col min="18" max="18" width="16.5" style="5" customWidth="1"/>
  </cols>
  <sheetData>
    <row r="1" spans="1:6">
      <c r="A1" s="4" t="s">
        <v>18</v>
      </c>
      <c r="B1" s="5"/>
    </row>
    <row r="2" spans="1:6">
      <c r="A2" s="6" t="s">
        <v>0</v>
      </c>
      <c r="B2" s="6" t="s">
        <v>23</v>
      </c>
      <c r="C2" s="3" t="s">
        <v>24</v>
      </c>
      <c r="D2" s="3" t="s">
        <v>25</v>
      </c>
      <c r="E2" s="3" t="s">
        <v>26</v>
      </c>
      <c r="F2" s="4" t="s">
        <v>22</v>
      </c>
    </row>
    <row r="3" spans="1:6">
      <c r="A3" s="6" t="s">
        <v>27</v>
      </c>
      <c r="B3" s="7">
        <v>50</v>
      </c>
      <c r="C3">
        <v>4.0720464581694991</v>
      </c>
      <c r="D3" t="s">
        <v>14</v>
      </c>
      <c r="E3" t="s">
        <v>14</v>
      </c>
      <c r="F3" s="5">
        <v>8.1440929163389981</v>
      </c>
    </row>
    <row r="4" spans="1:6">
      <c r="A4" s="6"/>
      <c r="B4" s="7"/>
      <c r="F4" s="5"/>
    </row>
    <row r="5" spans="1:6">
      <c r="A5" s="6" t="s">
        <v>28</v>
      </c>
      <c r="B5" s="7">
        <v>50</v>
      </c>
      <c r="C5">
        <v>2.2890327263928376</v>
      </c>
      <c r="D5" t="s">
        <v>14</v>
      </c>
      <c r="E5" t="s">
        <v>14</v>
      </c>
      <c r="F5" s="5">
        <v>4.5780654527856752</v>
      </c>
    </row>
    <row r="6" spans="1:6">
      <c r="A6" s="6"/>
      <c r="B6" s="7"/>
      <c r="F6" s="5"/>
    </row>
    <row r="7" spans="1:6">
      <c r="A7" s="6" t="s">
        <v>29</v>
      </c>
      <c r="B7" s="7">
        <v>50</v>
      </c>
      <c r="C7">
        <v>10.914040287943861</v>
      </c>
      <c r="D7" t="s">
        <v>14</v>
      </c>
      <c r="E7" t="s">
        <v>14</v>
      </c>
      <c r="F7" s="5">
        <v>21.828080575887721</v>
      </c>
    </row>
    <row r="8" spans="1:6">
      <c r="A8" s="6"/>
      <c r="B8" s="7"/>
      <c r="F8" s="5"/>
    </row>
    <row r="9" spans="1:6">
      <c r="A9" s="6" t="s">
        <v>30</v>
      </c>
      <c r="B9" s="7">
        <v>50</v>
      </c>
      <c r="C9">
        <v>1.0056862863710603</v>
      </c>
      <c r="D9">
        <v>0.31500881143528486</v>
      </c>
      <c r="E9">
        <v>0.14215542326276728</v>
      </c>
      <c r="F9" s="5">
        <v>2.9250195865418762</v>
      </c>
    </row>
    <row r="10" spans="1:6">
      <c r="A10" s="6"/>
      <c r="B10" s="7">
        <v>5</v>
      </c>
      <c r="C10">
        <v>0.17058859113181293</v>
      </c>
      <c r="D10">
        <v>0.3098688075190914</v>
      </c>
      <c r="E10">
        <v>0.1637790651111882</v>
      </c>
      <c r="F10" s="5">
        <v>12.876878138934622</v>
      </c>
    </row>
    <row r="11" spans="1:6">
      <c r="A11" s="6"/>
      <c r="B11" s="7">
        <v>35</v>
      </c>
      <c r="C11">
        <v>0.45006351702861291</v>
      </c>
      <c r="D11" t="s">
        <v>14</v>
      </c>
      <c r="E11" t="s">
        <v>14</v>
      </c>
      <c r="F11" s="5">
        <v>1.2883116883116883</v>
      </c>
    </row>
    <row r="12" spans="1:6">
      <c r="A12" s="6"/>
      <c r="B12" s="7"/>
      <c r="F12" s="5"/>
    </row>
    <row r="13" spans="1:6">
      <c r="A13" s="6" t="s">
        <v>31</v>
      </c>
      <c r="B13" s="7">
        <v>50</v>
      </c>
      <c r="C13">
        <v>2.1317524650656337</v>
      </c>
      <c r="D13" t="s">
        <v>14</v>
      </c>
      <c r="F13" s="5">
        <v>4.2635049301312673</v>
      </c>
    </row>
    <row r="14" spans="1:6">
      <c r="A14" s="6"/>
      <c r="B14" s="7">
        <v>5</v>
      </c>
      <c r="C14">
        <v>0.23380315770370816</v>
      </c>
      <c r="D14" t="s">
        <v>14</v>
      </c>
      <c r="F14" s="5">
        <v>4.6760631540741633</v>
      </c>
    </row>
    <row r="15" spans="1:6">
      <c r="A15" s="6"/>
      <c r="B15" s="7"/>
      <c r="F15" s="5"/>
    </row>
    <row r="16" spans="1:6">
      <c r="A16" s="6" t="s">
        <v>32</v>
      </c>
      <c r="B16" s="7">
        <v>50</v>
      </c>
      <c r="C16">
        <v>2.8739943137136286</v>
      </c>
      <c r="D16">
        <v>6.4250048952418246E-2</v>
      </c>
      <c r="E16" t="s">
        <v>14</v>
      </c>
      <c r="F16" s="5">
        <v>5.8764887253320941</v>
      </c>
    </row>
    <row r="17" spans="1:18">
      <c r="A17" s="6"/>
      <c r="B17" s="7">
        <v>5</v>
      </c>
      <c r="C17">
        <v>0.36839876595487264</v>
      </c>
      <c r="D17">
        <v>0.10904151165067553</v>
      </c>
      <c r="E17" t="s">
        <v>14</v>
      </c>
      <c r="F17" s="5">
        <v>9.5488055521109647</v>
      </c>
    </row>
    <row r="18" spans="1:18" s="3" customFormat="1">
      <c r="A18" s="1" t="s">
        <v>0</v>
      </c>
      <c r="B18" s="1" t="s">
        <v>1</v>
      </c>
      <c r="C18" s="1" t="s">
        <v>2</v>
      </c>
      <c r="D18" s="1" t="s">
        <v>3</v>
      </c>
      <c r="E18" s="2" t="s">
        <v>4</v>
      </c>
      <c r="F18" s="2"/>
      <c r="G18" s="2"/>
      <c r="H18" s="2"/>
      <c r="I18" s="2" t="s">
        <v>5</v>
      </c>
      <c r="J18" s="2"/>
      <c r="K18" s="2"/>
      <c r="L18" s="2"/>
      <c r="M18" s="2" t="s">
        <v>6</v>
      </c>
      <c r="N18" s="2"/>
      <c r="O18" s="2"/>
      <c r="P18" s="2"/>
      <c r="Q18" s="1" t="s">
        <v>7</v>
      </c>
      <c r="R18" s="8" t="s">
        <v>22</v>
      </c>
    </row>
    <row r="19" spans="1:18" s="3" customFormat="1">
      <c r="A19" s="1"/>
      <c r="B19" s="1"/>
      <c r="C19" s="1"/>
      <c r="D19" s="1"/>
      <c r="E19" s="3" t="s">
        <v>8</v>
      </c>
      <c r="F19" s="3" t="s">
        <v>9</v>
      </c>
      <c r="G19" s="3" t="s">
        <v>10</v>
      </c>
      <c r="H19" s="3" t="s">
        <v>11</v>
      </c>
      <c r="I19" s="3" t="s">
        <v>8</v>
      </c>
      <c r="J19" s="3" t="s">
        <v>9</v>
      </c>
      <c r="K19" s="3" t="s">
        <v>10</v>
      </c>
      <c r="L19" s="3" t="s">
        <v>11</v>
      </c>
      <c r="M19" s="3" t="s">
        <v>8</v>
      </c>
      <c r="N19" s="3" t="s">
        <v>9</v>
      </c>
      <c r="O19" s="3" t="s">
        <v>10</v>
      </c>
      <c r="P19" s="3" t="s">
        <v>11</v>
      </c>
      <c r="Q19" s="1"/>
      <c r="R19" s="8"/>
    </row>
    <row r="20" spans="1:18">
      <c r="A20" t="s">
        <v>13</v>
      </c>
      <c r="B20">
        <v>200</v>
      </c>
      <c r="C20">
        <v>2182.4</v>
      </c>
      <c r="D20">
        <f>C20/49.593*1</f>
        <v>44.006210553908815</v>
      </c>
      <c r="E20" t="s">
        <v>14</v>
      </c>
      <c r="F20" t="s">
        <v>14</v>
      </c>
      <c r="G20" t="s">
        <v>14</v>
      </c>
      <c r="H20" t="s">
        <v>14</v>
      </c>
      <c r="I20" t="s">
        <v>14</v>
      </c>
      <c r="J20" t="s">
        <v>14</v>
      </c>
      <c r="K20" t="s">
        <v>14</v>
      </c>
      <c r="L20" t="s">
        <v>14</v>
      </c>
      <c r="M20">
        <v>115.9</v>
      </c>
      <c r="N20">
        <v>66.599999999999994</v>
      </c>
      <c r="O20">
        <v>80.900000000000006</v>
      </c>
      <c r="P20">
        <f>M20/49.593+N20/40.586+O20/37.549</f>
        <v>6.1325014035118617</v>
      </c>
      <c r="Q20">
        <f>P20*0.15</f>
        <v>0.91987521052677923</v>
      </c>
      <c r="R20" s="5">
        <f>Q20/D20*100</f>
        <v>2.0903304305193626</v>
      </c>
    </row>
    <row r="22" spans="1:18">
      <c r="A22" t="s">
        <v>15</v>
      </c>
      <c r="B22">
        <v>200</v>
      </c>
      <c r="C22">
        <v>2182.4</v>
      </c>
      <c r="D22">
        <f>C22/49.593*1</f>
        <v>44.006210553908815</v>
      </c>
      <c r="E22" t="s">
        <v>14</v>
      </c>
      <c r="F22" t="s">
        <v>14</v>
      </c>
      <c r="G22" t="s">
        <v>14</v>
      </c>
      <c r="H22" t="s">
        <v>14</v>
      </c>
      <c r="I22" t="s">
        <v>14</v>
      </c>
      <c r="J22" t="s">
        <v>14</v>
      </c>
      <c r="K22" t="s">
        <v>14</v>
      </c>
      <c r="L22" t="s">
        <v>14</v>
      </c>
      <c r="M22">
        <v>9191.5</v>
      </c>
      <c r="N22" t="s">
        <v>14</v>
      </c>
      <c r="O22" t="s">
        <v>14</v>
      </c>
      <c r="P22">
        <f>M22/49.593</f>
        <v>185.33865666525517</v>
      </c>
      <c r="Q22">
        <f>P22*0.15</f>
        <v>27.800798499788275</v>
      </c>
      <c r="R22" s="5">
        <f t="shared" ref="R22" si="0">Q22/D22*100</f>
        <v>63.174715909090907</v>
      </c>
    </row>
    <row r="25" spans="1:18">
      <c r="A25" s="4" t="s">
        <v>19</v>
      </c>
      <c r="B25" s="5"/>
    </row>
    <row r="26" spans="1:18">
      <c r="A26" s="1" t="s">
        <v>0</v>
      </c>
      <c r="B26" s="1" t="s">
        <v>1</v>
      </c>
      <c r="C26" s="1" t="s">
        <v>2</v>
      </c>
      <c r="D26" s="1" t="s">
        <v>3</v>
      </c>
      <c r="E26" s="2" t="s">
        <v>4</v>
      </c>
      <c r="F26" s="2"/>
      <c r="G26" s="2"/>
      <c r="H26" s="2"/>
      <c r="I26" s="2" t="s">
        <v>5</v>
      </c>
      <c r="J26" s="2"/>
      <c r="K26" s="2"/>
      <c r="L26" s="2"/>
      <c r="M26" s="2" t="s">
        <v>6</v>
      </c>
      <c r="N26" s="2"/>
      <c r="O26" s="2"/>
      <c r="P26" s="2"/>
      <c r="Q26" s="1" t="s">
        <v>7</v>
      </c>
      <c r="R26" s="4"/>
    </row>
    <row r="27" spans="1:18">
      <c r="A27" s="1"/>
      <c r="B27" s="1"/>
      <c r="C27" s="1"/>
      <c r="D27" s="1"/>
      <c r="E27" s="3" t="s">
        <v>8</v>
      </c>
      <c r="F27" s="3" t="s">
        <v>9</v>
      </c>
      <c r="G27" s="3" t="s">
        <v>10</v>
      </c>
      <c r="H27" s="3" t="s">
        <v>11</v>
      </c>
      <c r="I27" s="3" t="s">
        <v>8</v>
      </c>
      <c r="J27" s="3" t="s">
        <v>9</v>
      </c>
      <c r="K27" s="3" t="s">
        <v>10</v>
      </c>
      <c r="L27" s="3" t="s">
        <v>11</v>
      </c>
      <c r="M27" s="3" t="s">
        <v>8</v>
      </c>
      <c r="N27" s="3" t="s">
        <v>9</v>
      </c>
      <c r="O27" s="3" t="s">
        <v>10</v>
      </c>
      <c r="P27" s="3" t="s">
        <v>11</v>
      </c>
      <c r="Q27" s="1"/>
      <c r="R27" s="4" t="s">
        <v>12</v>
      </c>
    </row>
    <row r="28" spans="1:18">
      <c r="A28" t="s">
        <v>13</v>
      </c>
      <c r="B28">
        <v>200</v>
      </c>
      <c r="C28">
        <v>1758.1</v>
      </c>
      <c r="D28">
        <f>C28/49.593*1</f>
        <v>35.450567620430299</v>
      </c>
      <c r="E28" t="s">
        <v>14</v>
      </c>
      <c r="F28" t="s">
        <v>14</v>
      </c>
      <c r="G28">
        <v>25.4</v>
      </c>
      <c r="H28">
        <f>G28/37.549</f>
        <v>0.676449439399185</v>
      </c>
      <c r="I28" t="s">
        <v>14</v>
      </c>
      <c r="J28" t="s">
        <v>14</v>
      </c>
      <c r="K28" t="s">
        <v>14</v>
      </c>
      <c r="L28" t="s">
        <v>14</v>
      </c>
      <c r="M28">
        <v>92.1</v>
      </c>
      <c r="N28">
        <v>50.8</v>
      </c>
      <c r="O28">
        <v>36.9</v>
      </c>
      <c r="P28">
        <f>M28/49.593+N28/40.586+O28/37.549</f>
        <v>4.0914959847635828</v>
      </c>
      <c r="Q28">
        <f>P28*0.15</f>
        <v>0.61372439771453735</v>
      </c>
      <c r="R28" s="5">
        <f>Q28/D28</f>
        <v>1.7312117658754938E-2</v>
      </c>
    </row>
    <row r="30" spans="1:18">
      <c r="A30" t="s">
        <v>15</v>
      </c>
      <c r="B30">
        <v>200</v>
      </c>
      <c r="C30">
        <v>1758.1</v>
      </c>
      <c r="D30">
        <f>C30/49.593*1</f>
        <v>35.450567620430299</v>
      </c>
      <c r="E30" t="s">
        <v>14</v>
      </c>
      <c r="F30" t="s">
        <v>14</v>
      </c>
      <c r="G30" t="s">
        <v>14</v>
      </c>
      <c r="H30" t="s">
        <v>14</v>
      </c>
      <c r="I30" t="s">
        <v>14</v>
      </c>
      <c r="J30" t="s">
        <v>14</v>
      </c>
      <c r="K30" t="s">
        <v>14</v>
      </c>
      <c r="L30" t="s">
        <v>14</v>
      </c>
      <c r="M30">
        <v>2114.4</v>
      </c>
      <c r="N30" t="s">
        <v>14</v>
      </c>
      <c r="O30" t="s">
        <v>14</v>
      </c>
      <c r="P30">
        <f>M30/49.593</f>
        <v>42.635049301312684</v>
      </c>
      <c r="Q30">
        <f>P30*0.15</f>
        <v>6.3952573951969027</v>
      </c>
      <c r="R30" s="5">
        <f>Q30/D30</f>
        <v>0.18039929469313465</v>
      </c>
    </row>
    <row r="34" spans="1:18" s="3" customFormat="1">
      <c r="A34" s="4" t="s">
        <v>20</v>
      </c>
      <c r="B34" s="4"/>
      <c r="R34" s="4"/>
    </row>
    <row r="35" spans="1:18">
      <c r="A35" s="1" t="s">
        <v>0</v>
      </c>
      <c r="B35" s="1" t="s">
        <v>1</v>
      </c>
      <c r="C35" s="1" t="s">
        <v>2</v>
      </c>
      <c r="D35" s="1" t="s">
        <v>3</v>
      </c>
      <c r="E35" s="2" t="s">
        <v>4</v>
      </c>
      <c r="F35" s="2"/>
      <c r="G35" s="2"/>
      <c r="H35" s="2"/>
      <c r="I35" s="2" t="s">
        <v>5</v>
      </c>
      <c r="J35" s="2"/>
      <c r="K35" s="2"/>
      <c r="L35" s="2"/>
      <c r="M35" s="2" t="s">
        <v>6</v>
      </c>
      <c r="N35" s="2"/>
      <c r="O35" s="2"/>
      <c r="P35" s="2"/>
      <c r="Q35" s="1" t="s">
        <v>7</v>
      </c>
      <c r="R35" s="8" t="s">
        <v>22</v>
      </c>
    </row>
    <row r="36" spans="1:18">
      <c r="A36" s="1"/>
      <c r="B36" s="1"/>
      <c r="C36" s="1"/>
      <c r="D36" s="1"/>
      <c r="E36" s="3" t="s">
        <v>8</v>
      </c>
      <c r="F36" s="3" t="s">
        <v>9</v>
      </c>
      <c r="G36" s="3" t="s">
        <v>10</v>
      </c>
      <c r="H36" s="3" t="s">
        <v>11</v>
      </c>
      <c r="I36" s="3" t="s">
        <v>8</v>
      </c>
      <c r="J36" s="3" t="s">
        <v>9</v>
      </c>
      <c r="K36" s="3" t="s">
        <v>10</v>
      </c>
      <c r="L36" s="3" t="s">
        <v>11</v>
      </c>
      <c r="M36" s="3" t="s">
        <v>8</v>
      </c>
      <c r="N36" s="3" t="s">
        <v>9</v>
      </c>
      <c r="O36" s="3" t="s">
        <v>10</v>
      </c>
      <c r="P36" s="3" t="s">
        <v>11</v>
      </c>
      <c r="Q36" s="1"/>
      <c r="R36" s="8"/>
    </row>
    <row r="37" spans="1:18">
      <c r="A37" t="s">
        <v>13</v>
      </c>
      <c r="B37">
        <v>200</v>
      </c>
      <c r="C37">
        <v>3678.1</v>
      </c>
      <c r="D37">
        <f>C37/49.593*1</f>
        <v>74.165708870203446</v>
      </c>
      <c r="E37" t="s">
        <v>14</v>
      </c>
      <c r="F37">
        <v>1380.4</v>
      </c>
      <c r="G37" t="s">
        <v>14</v>
      </c>
      <c r="H37">
        <f>F37/40.856</f>
        <v>33.786959075778341</v>
      </c>
      <c r="I37" t="s">
        <v>14</v>
      </c>
      <c r="J37" t="s">
        <v>14</v>
      </c>
      <c r="K37" t="s">
        <v>14</v>
      </c>
      <c r="L37" t="s">
        <v>14</v>
      </c>
      <c r="M37">
        <v>124.8</v>
      </c>
      <c r="N37">
        <v>374.5</v>
      </c>
      <c r="O37" t="s">
        <v>14</v>
      </c>
      <c r="P37">
        <f>M37/49.593+N37/40.586</f>
        <v>11.743803946671612</v>
      </c>
      <c r="Q37">
        <f>P37*0.2/2*3</f>
        <v>3.5231411840014832</v>
      </c>
      <c r="R37" s="5">
        <f>Q37/D37*100</f>
        <v>4.7503640667242752</v>
      </c>
    </row>
    <row r="39" spans="1:18">
      <c r="A39" t="s">
        <v>15</v>
      </c>
      <c r="B39">
        <v>200</v>
      </c>
      <c r="C39">
        <v>3678.1</v>
      </c>
      <c r="D39">
        <f>C39/49.593*1</f>
        <v>74.165708870203446</v>
      </c>
      <c r="E39">
        <v>1387.9</v>
      </c>
      <c r="F39" t="s">
        <v>14</v>
      </c>
      <c r="G39" t="s">
        <v>14</v>
      </c>
      <c r="H39">
        <f>E39/49.593</f>
        <v>27.985804448208416</v>
      </c>
      <c r="I39" t="s">
        <v>14</v>
      </c>
      <c r="J39" t="s">
        <v>14</v>
      </c>
      <c r="K39" t="s">
        <v>14</v>
      </c>
      <c r="L39" t="s">
        <v>14</v>
      </c>
      <c r="M39">
        <v>2847.3</v>
      </c>
      <c r="N39" t="s">
        <v>14</v>
      </c>
      <c r="O39" t="s">
        <v>14</v>
      </c>
      <c r="P39">
        <f>M39/49.593</f>
        <v>57.413344625249529</v>
      </c>
      <c r="Q39">
        <f>P39*0.2*2</f>
        <v>22.965337850099814</v>
      </c>
      <c r="R39" s="5">
        <f t="shared" ref="R39" si="1">Q39/D39*100</f>
        <v>30.964900356162158</v>
      </c>
    </row>
    <row r="41" spans="1:18">
      <c r="A41" s="4" t="s">
        <v>21</v>
      </c>
      <c r="B41" s="5"/>
      <c r="C41" s="5"/>
    </row>
    <row r="42" spans="1:18">
      <c r="A42" s="1" t="s">
        <v>0</v>
      </c>
      <c r="B42" s="1" t="s">
        <v>1</v>
      </c>
      <c r="C42" s="1" t="s">
        <v>2</v>
      </c>
      <c r="D42" s="1" t="s">
        <v>3</v>
      </c>
      <c r="E42" s="2" t="s">
        <v>4</v>
      </c>
      <c r="F42" s="2"/>
      <c r="G42" s="2"/>
      <c r="H42" s="2"/>
      <c r="I42" s="2" t="s">
        <v>5</v>
      </c>
      <c r="J42" s="2"/>
      <c r="K42" s="2"/>
      <c r="L42" s="2"/>
      <c r="M42" s="2" t="s">
        <v>6</v>
      </c>
      <c r="N42" s="2"/>
      <c r="O42" s="2"/>
      <c r="P42" s="2"/>
      <c r="Q42" s="1" t="s">
        <v>7</v>
      </c>
      <c r="R42" s="9" t="s">
        <v>22</v>
      </c>
    </row>
    <row r="43" spans="1:18">
      <c r="A43" s="1"/>
      <c r="B43" s="1"/>
      <c r="C43" s="1"/>
      <c r="D43" s="1"/>
      <c r="E43" s="3" t="s">
        <v>8</v>
      </c>
      <c r="F43" s="3" t="s">
        <v>9</v>
      </c>
      <c r="G43" s="3" t="s">
        <v>10</v>
      </c>
      <c r="H43" s="3" t="s">
        <v>11</v>
      </c>
      <c r="I43" s="3" t="s">
        <v>8</v>
      </c>
      <c r="J43" s="3" t="s">
        <v>9</v>
      </c>
      <c r="K43" s="3" t="s">
        <v>10</v>
      </c>
      <c r="L43" s="3" t="s">
        <v>11</v>
      </c>
      <c r="M43" s="3" t="s">
        <v>8</v>
      </c>
      <c r="N43" s="3" t="s">
        <v>9</v>
      </c>
      <c r="O43" s="3" t="s">
        <v>10</v>
      </c>
      <c r="P43" s="3" t="s">
        <v>11</v>
      </c>
      <c r="Q43" s="1"/>
      <c r="R43" s="9"/>
    </row>
    <row r="44" spans="1:18">
      <c r="A44" t="s">
        <v>13</v>
      </c>
      <c r="B44">
        <v>200</v>
      </c>
      <c r="C44">
        <v>8008</v>
      </c>
      <c r="D44">
        <f>C44/49.593*1</f>
        <v>161.47440162926219</v>
      </c>
      <c r="E44">
        <v>76.7</v>
      </c>
      <c r="F44" t="s">
        <v>14</v>
      </c>
      <c r="G44" t="s">
        <v>14</v>
      </c>
      <c r="H44">
        <f>E44/49.593</f>
        <v>1.5465892363841671</v>
      </c>
      <c r="I44">
        <v>5.7</v>
      </c>
      <c r="J44" t="s">
        <v>14</v>
      </c>
      <c r="K44" t="s">
        <v>14</v>
      </c>
      <c r="L44">
        <f>I44/49.593</f>
        <v>0.11493557558526404</v>
      </c>
      <c r="M44">
        <v>156.19999999999999</v>
      </c>
      <c r="N44" t="s">
        <v>14</v>
      </c>
      <c r="O44" t="s">
        <v>14</v>
      </c>
      <c r="P44">
        <f>M44/49.593</f>
        <v>3.1496380537575863</v>
      </c>
      <c r="Q44">
        <f>P44*0.2*3</f>
        <v>1.8897828322545518</v>
      </c>
      <c r="R44" s="10">
        <f>Q44/D44*100</f>
        <v>1.1703296703296702</v>
      </c>
    </row>
    <row r="45" spans="1:18">
      <c r="R45" s="10"/>
    </row>
    <row r="46" spans="1:18">
      <c r="A46" t="s">
        <v>15</v>
      </c>
      <c r="B46">
        <v>200</v>
      </c>
      <c r="C46">
        <v>8008</v>
      </c>
      <c r="D46">
        <f>C46/49.593*1</f>
        <v>161.47440162926219</v>
      </c>
      <c r="E46" t="s">
        <v>14</v>
      </c>
      <c r="F46" t="s">
        <v>14</v>
      </c>
      <c r="G46" t="s">
        <v>14</v>
      </c>
      <c r="H46" t="s">
        <v>14</v>
      </c>
      <c r="I46">
        <v>15.8</v>
      </c>
      <c r="J46" t="s">
        <v>14</v>
      </c>
      <c r="K46" t="s">
        <v>14</v>
      </c>
      <c r="L46">
        <f>I46/49.593</f>
        <v>0.31859334986792492</v>
      </c>
      <c r="M46">
        <v>1566.1</v>
      </c>
      <c r="N46" t="s">
        <v>14</v>
      </c>
      <c r="O46" t="s">
        <v>14</v>
      </c>
      <c r="P46">
        <f>M46/49.593</f>
        <v>31.579053495452982</v>
      </c>
      <c r="Q46">
        <f>P46*0.2*4</f>
        <v>25.263242796362388</v>
      </c>
      <c r="R46" s="10">
        <f>Q46/D46*100</f>
        <v>15.645354645354645</v>
      </c>
    </row>
    <row r="48" spans="1:18">
      <c r="A48" s="4" t="s">
        <v>16</v>
      </c>
      <c r="B48" s="5"/>
      <c r="C48" s="5"/>
      <c r="D48" s="5"/>
      <c r="E48" s="5"/>
    </row>
    <row r="49" spans="1:18">
      <c r="A49" s="1" t="s">
        <v>0</v>
      </c>
      <c r="B49" s="1" t="s">
        <v>1</v>
      </c>
      <c r="C49" s="1" t="s">
        <v>2</v>
      </c>
      <c r="D49" s="1" t="s">
        <v>3</v>
      </c>
      <c r="E49" s="2" t="s">
        <v>4</v>
      </c>
      <c r="F49" s="2"/>
      <c r="G49" s="2"/>
      <c r="H49" s="2"/>
      <c r="I49" s="2" t="s">
        <v>5</v>
      </c>
      <c r="J49" s="2"/>
      <c r="K49" s="2"/>
      <c r="L49" s="2"/>
      <c r="M49" s="2" t="s">
        <v>6</v>
      </c>
      <c r="N49" s="2"/>
      <c r="O49" s="2"/>
      <c r="P49" s="2"/>
      <c r="Q49" s="1" t="s">
        <v>7</v>
      </c>
      <c r="R49" s="8" t="s">
        <v>22</v>
      </c>
    </row>
    <row r="50" spans="1:18">
      <c r="A50" s="1"/>
      <c r="B50" s="1"/>
      <c r="C50" s="1"/>
      <c r="D50" s="1"/>
      <c r="E50" s="3" t="s">
        <v>8</v>
      </c>
      <c r="F50" s="3" t="s">
        <v>9</v>
      </c>
      <c r="G50" s="3" t="s">
        <v>10</v>
      </c>
      <c r="H50" s="3" t="s">
        <v>11</v>
      </c>
      <c r="I50" s="3" t="s">
        <v>8</v>
      </c>
      <c r="J50" s="3" t="s">
        <v>9</v>
      </c>
      <c r="K50" s="3" t="s">
        <v>10</v>
      </c>
      <c r="L50" s="3" t="s">
        <v>11</v>
      </c>
      <c r="M50" s="3" t="s">
        <v>8</v>
      </c>
      <c r="N50" s="3" t="s">
        <v>9</v>
      </c>
      <c r="O50" s="3" t="s">
        <v>10</v>
      </c>
      <c r="P50" s="3" t="s">
        <v>11</v>
      </c>
      <c r="Q50" s="1"/>
      <c r="R50" s="8"/>
    </row>
    <row r="51" spans="1:18">
      <c r="A51" t="s">
        <v>13</v>
      </c>
      <c r="B51">
        <v>200</v>
      </c>
      <c r="C51">
        <v>8012</v>
      </c>
      <c r="D51">
        <f>C51/49.593*1</f>
        <v>161.55505817353253</v>
      </c>
      <c r="E51" t="s">
        <v>14</v>
      </c>
      <c r="F51" t="s">
        <v>14</v>
      </c>
      <c r="G51" t="s">
        <v>14</v>
      </c>
      <c r="H51" t="s">
        <v>14</v>
      </c>
      <c r="I51" t="s">
        <v>14</v>
      </c>
      <c r="J51" t="s">
        <v>14</v>
      </c>
      <c r="K51" t="s">
        <v>14</v>
      </c>
      <c r="L51" t="s">
        <v>14</v>
      </c>
      <c r="M51">
        <v>120.3</v>
      </c>
      <c r="N51" t="s">
        <v>14</v>
      </c>
      <c r="O51" t="s">
        <v>14</v>
      </c>
      <c r="P51">
        <f>M51/49.593</f>
        <v>2.4257455689310987</v>
      </c>
      <c r="Q51">
        <f>P51*0.2*3</f>
        <v>1.4554473413586593</v>
      </c>
      <c r="R51" s="5">
        <f>Q51/D51*100</f>
        <v>0.90089865202196717</v>
      </c>
    </row>
    <row r="53" spans="1:18">
      <c r="A53" t="s">
        <v>15</v>
      </c>
      <c r="B53">
        <v>200</v>
      </c>
      <c r="C53">
        <v>8012</v>
      </c>
      <c r="D53">
        <f>C53/49.593*1</f>
        <v>161.55505817353253</v>
      </c>
      <c r="E53" t="s">
        <v>14</v>
      </c>
      <c r="F53" t="s">
        <v>14</v>
      </c>
      <c r="G53" t="s">
        <v>14</v>
      </c>
      <c r="H53" t="s">
        <v>14</v>
      </c>
      <c r="I53" t="s">
        <v>14</v>
      </c>
      <c r="J53" t="s">
        <v>14</v>
      </c>
      <c r="K53" t="s">
        <v>14</v>
      </c>
      <c r="L53" t="s">
        <v>14</v>
      </c>
      <c r="M53">
        <v>1117.8</v>
      </c>
      <c r="N53" t="s">
        <v>14</v>
      </c>
      <c r="O53" t="s">
        <v>14</v>
      </c>
      <c r="P53">
        <f>M53/49.593</f>
        <v>22.539471296352307</v>
      </c>
      <c r="Q53">
        <f>P53*0.2*4</f>
        <v>18.031577037081846</v>
      </c>
      <c r="R53" s="5">
        <f t="shared" ref="R53" si="2">Q53/D53*100</f>
        <v>11.161258112830755</v>
      </c>
    </row>
    <row r="55" spans="1:18">
      <c r="M55" s="2" t="s">
        <v>17</v>
      </c>
      <c r="N55" s="2"/>
      <c r="O55" s="2"/>
      <c r="P55" s="2"/>
      <c r="Q55" s="1" t="s">
        <v>7</v>
      </c>
      <c r="R55" s="8" t="s">
        <v>22</v>
      </c>
    </row>
    <row r="56" spans="1:18">
      <c r="M56" s="3" t="s">
        <v>8</v>
      </c>
      <c r="N56" s="3" t="s">
        <v>9</v>
      </c>
      <c r="O56" s="3" t="s">
        <v>10</v>
      </c>
      <c r="P56" s="3" t="s">
        <v>11</v>
      </c>
      <c r="Q56" s="1"/>
      <c r="R56" s="8"/>
    </row>
    <row r="57" spans="1:18">
      <c r="M57">
        <v>40.4</v>
      </c>
      <c r="N57" t="s">
        <v>14</v>
      </c>
      <c r="O57" t="s">
        <v>14</v>
      </c>
      <c r="P57">
        <f>M57/49.593</f>
        <v>0.8146310971306433</v>
      </c>
      <c r="Q57">
        <f>P57*0.2*3</f>
        <v>0.48877865827838601</v>
      </c>
      <c r="R57" s="5">
        <f>Q57/D51*100</f>
        <v>0.30254618072890666</v>
      </c>
    </row>
    <row r="59" spans="1:18">
      <c r="M59">
        <v>533.29999999999995</v>
      </c>
      <c r="N59" t="s">
        <v>14</v>
      </c>
      <c r="O59" t="s">
        <v>14</v>
      </c>
      <c r="P59">
        <f>M59/49.593</f>
        <v>10.753533764845843</v>
      </c>
      <c r="Q59">
        <f>P59*0.2*4</f>
        <v>8.6028270118766752</v>
      </c>
      <c r="R59" s="5">
        <f>Q59/D53*100</f>
        <v>5.3250124812780832</v>
      </c>
    </row>
  </sheetData>
  <mergeCells count="47">
    <mergeCell ref="M55:P55"/>
    <mergeCell ref="Q55:Q56"/>
    <mergeCell ref="R18:R19"/>
    <mergeCell ref="R35:R36"/>
    <mergeCell ref="R49:R50"/>
    <mergeCell ref="R55:R56"/>
    <mergeCell ref="R42:R43"/>
    <mergeCell ref="M26:P26"/>
    <mergeCell ref="Q26:Q27"/>
    <mergeCell ref="A49:A50"/>
    <mergeCell ref="B49:B50"/>
    <mergeCell ref="C49:C50"/>
    <mergeCell ref="D49:D50"/>
    <mergeCell ref="E49:H49"/>
    <mergeCell ref="I49:L49"/>
    <mergeCell ref="M49:P49"/>
    <mergeCell ref="Q49:Q50"/>
    <mergeCell ref="A26:A27"/>
    <mergeCell ref="B26:B27"/>
    <mergeCell ref="C26:C27"/>
    <mergeCell ref="D26:D27"/>
    <mergeCell ref="E26:H26"/>
    <mergeCell ref="I26:L26"/>
    <mergeCell ref="A18:A19"/>
    <mergeCell ref="B18:B19"/>
    <mergeCell ref="C18:C19"/>
    <mergeCell ref="D18:D19"/>
    <mergeCell ref="E18:H18"/>
    <mergeCell ref="I18:L18"/>
    <mergeCell ref="M18:P18"/>
    <mergeCell ref="Q18:Q19"/>
    <mergeCell ref="M35:P35"/>
    <mergeCell ref="Q35:Q36"/>
    <mergeCell ref="A42:A43"/>
    <mergeCell ref="B42:B43"/>
    <mergeCell ref="C42:C43"/>
    <mergeCell ref="D42:D43"/>
    <mergeCell ref="E42:H42"/>
    <mergeCell ref="I42:L42"/>
    <mergeCell ref="M42:P42"/>
    <mergeCell ref="Q42:Q43"/>
    <mergeCell ref="A35:A36"/>
    <mergeCell ref="B35:B36"/>
    <mergeCell ref="C35:C36"/>
    <mergeCell ref="D35:D36"/>
    <mergeCell ref="E35:H35"/>
    <mergeCell ref="I35:L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2020-09-18T03:46:17Z</dcterms:created>
  <dcterms:modified xsi:type="dcterms:W3CDTF">2020-09-18T03:57:59Z</dcterms:modified>
</cp:coreProperties>
</file>