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ene/OneDrive - connect.hku.hk/Vit D3/data/In vivo PK/"/>
    </mc:Choice>
  </mc:AlternateContent>
  <xr:revisionPtr revIDLastSave="9" documentId="13_ncr:1_{939E5358-770F-1A4F-9EF0-4133781A485A}" xr6:coauthVersionLast="36" xr6:coauthVersionMax="36" xr10:uidLastSave="{0423FE4C-AA68-394C-9348-A6DD31E99E85}"/>
  <bookViews>
    <workbookView xWindow="4980" yWindow="460" windowWidth="28040" windowHeight="15940" activeTab="1" xr2:uid="{E8F3BE8B-5618-5541-AC2A-7FC2C408C742}"/>
  </bookViews>
  <sheets>
    <sheet name="Dose 1" sheetId="2" r:id="rId1"/>
    <sheet name="Dose 2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44" i="1"/>
  <c r="C42" i="1"/>
  <c r="C40" i="1"/>
  <c r="C38" i="1"/>
  <c r="C36" i="1"/>
  <c r="C31" i="1"/>
  <c r="C29" i="1"/>
  <c r="C27" i="1"/>
  <c r="C25" i="1"/>
  <c r="C23" i="1"/>
  <c r="C21" i="1"/>
  <c r="C14" i="1"/>
  <c r="C12" i="1"/>
  <c r="C10" i="1"/>
  <c r="C8" i="1"/>
  <c r="C6" i="1"/>
  <c r="C4" i="1"/>
  <c r="C14" i="2"/>
  <c r="C12" i="2"/>
  <c r="C10" i="2"/>
  <c r="C8" i="2"/>
  <c r="C6" i="2"/>
  <c r="C4" i="2"/>
  <c r="C46" i="2"/>
  <c r="C42" i="2"/>
  <c r="C38" i="2"/>
  <c r="C36" i="2"/>
  <c r="C31" i="2"/>
  <c r="C29" i="2"/>
  <c r="C27" i="2"/>
  <c r="C23" i="2"/>
  <c r="C25" i="2"/>
  <c r="C21" i="2"/>
  <c r="D14" i="1" l="1"/>
  <c r="D12" i="1"/>
  <c r="D10" i="1"/>
  <c r="D8" i="1"/>
  <c r="D6" i="1"/>
  <c r="D4" i="1"/>
  <c r="D14" i="2"/>
  <c r="D12" i="2"/>
  <c r="D10" i="2"/>
  <c r="D8" i="2"/>
  <c r="D6" i="2"/>
  <c r="D4" i="2"/>
  <c r="D16" i="2" s="1"/>
  <c r="D16" i="1" l="1"/>
</calcChain>
</file>

<file path=xl/sharedStrings.xml><?xml version="1.0" encoding="utf-8"?>
<sst xmlns="http://schemas.openxmlformats.org/spreadsheetml/2006/main" count="68" uniqueCount="22">
  <si>
    <t xml:space="preserve"> Dose 1</t>
  </si>
  <si>
    <t>1 µmol/kg</t>
  </si>
  <si>
    <t>plasma</t>
  </si>
  <si>
    <t>lung</t>
  </si>
  <si>
    <t>spleen</t>
  </si>
  <si>
    <t>kidney</t>
  </si>
  <si>
    <t>brain</t>
  </si>
  <si>
    <t>liver</t>
  </si>
  <si>
    <t>Tissue</t>
  </si>
  <si>
    <t>Area</t>
  </si>
  <si>
    <t>Conc.</t>
  </si>
  <si>
    <t>250 nmol/kg</t>
  </si>
  <si>
    <t>Total: 27.9 nmol</t>
  </si>
  <si>
    <t>Total: 6.5 nmol</t>
  </si>
  <si>
    <t xml:space="preserve"> Dose 2</t>
  </si>
  <si>
    <t>1h</t>
  </si>
  <si>
    <t>24h</t>
  </si>
  <si>
    <t>48h</t>
  </si>
  <si>
    <t>Conc. (µg/mL)</t>
  </si>
  <si>
    <t>500µg/kg</t>
  </si>
  <si>
    <t>100µg/kg</t>
  </si>
  <si>
    <t>9.4µg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</si>
</sst>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15AF6-FC07-504E-88C8-11FA4E4B65B1}">
  <dimension ref="A1:D46"/>
  <sheetViews>
    <sheetView workbookViewId="0">
      <selection activeCell="G16" sqref="G16"/>
    </sheetView>
  </sheetViews>
  <sheetFormatPr baseColWidth="10" defaultRowHeight="16"/>
  <cols>
    <col min="3" max="3" width="16.5" customWidth="1"/>
  </cols>
  <sheetData>
    <row r="1" spans="1:4">
      <c r="A1" t="s">
        <v>0</v>
      </c>
      <c r="B1" t="s">
        <v>1</v>
      </c>
      <c r="C1" t="s">
        <v>12</v>
      </c>
    </row>
    <row r="2" spans="1:4">
      <c r="A2" t="s">
        <v>15</v>
      </c>
    </row>
    <row r="3" spans="1:4">
      <c r="A3" t="s">
        <v>8</v>
      </c>
      <c r="B3" t="s">
        <v>9</v>
      </c>
      <c r="C3" t="s">
        <v>18</v>
      </c>
    </row>
    <row r="4" spans="1:4">
      <c r="A4" t="s">
        <v>2</v>
      </c>
      <c r="B4">
        <v>71</v>
      </c>
      <c r="C4">
        <f>(B4-10.41)/342.24</f>
        <v>0.17703950444132774</v>
      </c>
      <c r="D4">
        <f>C4*(6.7/100*27.9)</f>
        <v>0.33093994565217394</v>
      </c>
    </row>
    <row r="6" spans="1:4">
      <c r="A6" t="s">
        <v>3</v>
      </c>
      <c r="B6">
        <v>30.4</v>
      </c>
      <c r="C6">
        <f>(B6-12.736)/331.9</f>
        <v>5.3220849653510094E-2</v>
      </c>
      <c r="D6">
        <f>C6*0.15/178.28*660.35</f>
        <v>2.9569543472651495E-2</v>
      </c>
    </row>
    <row r="8" spans="1:4">
      <c r="A8" t="s">
        <v>4</v>
      </c>
      <c r="B8">
        <v>28.3</v>
      </c>
      <c r="C8">
        <f>(B8-13.969)/400.57</f>
        <v>3.5776518461192806E-2</v>
      </c>
      <c r="D8">
        <f>C8*0.15/177.78*404.7</f>
        <v>1.2216298532943577E-2</v>
      </c>
    </row>
    <row r="10" spans="1:4">
      <c r="A10" t="s">
        <v>7</v>
      </c>
      <c r="B10">
        <v>323</v>
      </c>
      <c r="C10">
        <f>(B10-10.54)/332.07</f>
        <v>0.94094618604511093</v>
      </c>
      <c r="D10">
        <f>C10*0.15/185.47*3425.66</f>
        <v>2.606913553421546</v>
      </c>
    </row>
    <row r="12" spans="1:4">
      <c r="A12" t="s">
        <v>6</v>
      </c>
      <c r="B12">
        <v>40.299999999999997</v>
      </c>
      <c r="C12">
        <f>(B12-58.978)/373.79</f>
        <v>-4.9969234061906426E-2</v>
      </c>
      <c r="D12">
        <f>C12*0.15/199.72*1490.67</f>
        <v>-5.5944050274681092E-2</v>
      </c>
    </row>
    <row r="14" spans="1:4">
      <c r="A14" t="s">
        <v>5</v>
      </c>
      <c r="B14">
        <v>34.9</v>
      </c>
      <c r="C14">
        <f>(B14+3.772)/296.84</f>
        <v>0.1302789381484975</v>
      </c>
      <c r="D14">
        <f>C14*0.15/182.55*1462.32</f>
        <v>0.15654026033961449</v>
      </c>
    </row>
    <row r="16" spans="1:4">
      <c r="D16">
        <f>SUM(D4:D14)</f>
        <v>3.0802355511442485</v>
      </c>
    </row>
    <row r="18" spans="1:3">
      <c r="A18" t="s">
        <v>19</v>
      </c>
    </row>
    <row r="19" spans="1:3">
      <c r="A19" t="s">
        <v>16</v>
      </c>
      <c r="B19" t="s">
        <v>21</v>
      </c>
    </row>
    <row r="20" spans="1:3">
      <c r="A20" t="s">
        <v>8</v>
      </c>
      <c r="B20" t="s">
        <v>9</v>
      </c>
      <c r="C20" t="s">
        <v>18</v>
      </c>
    </row>
    <row r="21" spans="1:3">
      <c r="A21" t="s">
        <v>2</v>
      </c>
      <c r="B21">
        <v>30.3</v>
      </c>
      <c r="C21">
        <f>(B21-10.41)/342.24</f>
        <v>5.8117110799438987E-2</v>
      </c>
    </row>
    <row r="23" spans="1:3">
      <c r="A23" t="s">
        <v>3</v>
      </c>
      <c r="B23">
        <v>22.4</v>
      </c>
      <c r="C23">
        <f>(B23-12.736)/331.9</f>
        <v>2.9117203977101533E-2</v>
      </c>
    </row>
    <row r="25" spans="1:3">
      <c r="A25" t="s">
        <v>4</v>
      </c>
      <c r="B25">
        <v>9.1999999999999993</v>
      </c>
      <c r="C25">
        <f>(B25-13.969)/400.57</f>
        <v>-1.1905534613176224E-2</v>
      </c>
    </row>
    <row r="27" spans="1:3">
      <c r="A27" t="s">
        <v>7</v>
      </c>
      <c r="B27">
        <v>43.3</v>
      </c>
      <c r="C27">
        <f>(B27-10.54)/332.07</f>
        <v>9.8653898274460194E-2</v>
      </c>
    </row>
    <row r="29" spans="1:3">
      <c r="A29" t="s">
        <v>6</v>
      </c>
      <c r="B29">
        <v>48.1</v>
      </c>
      <c r="C29">
        <f>(B29-58.978)/373.79</f>
        <v>-2.9101902137563872E-2</v>
      </c>
    </row>
    <row r="31" spans="1:3">
      <c r="A31" t="s">
        <v>5</v>
      </c>
      <c r="B31">
        <v>28.7</v>
      </c>
      <c r="C31">
        <f>(B31+3.772)/296.84</f>
        <v>0.10939226519337018</v>
      </c>
    </row>
    <row r="34" spans="1:3">
      <c r="A34" t="s">
        <v>17</v>
      </c>
    </row>
    <row r="35" spans="1:3">
      <c r="A35" s="1" t="s">
        <v>8</v>
      </c>
      <c r="B35" s="1" t="s">
        <v>9</v>
      </c>
      <c r="C35" t="s">
        <v>18</v>
      </c>
    </row>
    <row r="36" spans="1:3">
      <c r="A36" s="1" t="s">
        <v>2</v>
      </c>
      <c r="B36" s="1">
        <v>11.1</v>
      </c>
      <c r="C36">
        <f>(B36-10.41)/342.24</f>
        <v>2.0161290322580632E-3</v>
      </c>
    </row>
    <row r="37" spans="1:3">
      <c r="A37" s="1"/>
      <c r="B37" s="1"/>
    </row>
    <row r="38" spans="1:3">
      <c r="A38" s="1" t="s">
        <v>3</v>
      </c>
      <c r="B38" s="1">
        <v>10.1</v>
      </c>
      <c r="C38">
        <f>(B38-12.736)/331.9</f>
        <v>-7.9421512503766237E-3</v>
      </c>
    </row>
    <row r="39" spans="1:3">
      <c r="A39" s="1"/>
      <c r="B39" s="1"/>
    </row>
    <row r="40" spans="1:3">
      <c r="A40" s="1" t="s">
        <v>4</v>
      </c>
      <c r="B40" s="1">
        <v>0</v>
      </c>
    </row>
    <row r="41" spans="1:3">
      <c r="A41" s="1"/>
      <c r="B41" s="1"/>
    </row>
    <row r="42" spans="1:3">
      <c r="A42" s="1" t="s">
        <v>7</v>
      </c>
      <c r="B42" s="1">
        <v>21.8</v>
      </c>
      <c r="C42">
        <f>(B42-10.54)/332.07</f>
        <v>3.39085132652754E-2</v>
      </c>
    </row>
    <row r="43" spans="1:3">
      <c r="A43" s="1"/>
      <c r="B43" s="1"/>
    </row>
    <row r="44" spans="1:3">
      <c r="A44" s="1" t="s">
        <v>6</v>
      </c>
      <c r="B44" s="1">
        <v>0</v>
      </c>
    </row>
    <row r="45" spans="1:3">
      <c r="A45" s="1"/>
      <c r="B45" s="1"/>
    </row>
    <row r="46" spans="1:3">
      <c r="A46" s="1" t="s">
        <v>5</v>
      </c>
      <c r="B46" s="1">
        <v>0</v>
      </c>
      <c r="C46">
        <f>(B46+3.772)/296.84</f>
        <v>1.270718232044199E-2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44AA9-6D67-9348-8F1F-1026AF14F1A0}">
  <dimension ref="A1:D46"/>
  <sheetViews>
    <sheetView tabSelected="1" topLeftCell="A15" workbookViewId="0">
      <selection activeCell="C36" sqref="C36:C46"/>
    </sheetView>
  </sheetViews>
  <sheetFormatPr baseColWidth="10" defaultRowHeight="16"/>
  <cols>
    <col min="3" max="3" width="15.1640625" customWidth="1"/>
  </cols>
  <sheetData>
    <row r="1" spans="1:4">
      <c r="A1" t="s">
        <v>14</v>
      </c>
      <c r="B1" t="s">
        <v>11</v>
      </c>
      <c r="C1" t="s">
        <v>13</v>
      </c>
    </row>
    <row r="3" spans="1:4">
      <c r="A3" t="s">
        <v>8</v>
      </c>
      <c r="B3" t="s">
        <v>9</v>
      </c>
      <c r="C3" t="s">
        <v>10</v>
      </c>
    </row>
    <row r="4" spans="1:4">
      <c r="A4" t="s">
        <v>2</v>
      </c>
      <c r="B4">
        <v>48.3</v>
      </c>
      <c r="C4">
        <f>(B4-10.41)/342.24</f>
        <v>0.1107117812061711</v>
      </c>
      <c r="D4">
        <f>C4*(6.7/100*27.9)</f>
        <v>0.20695353260869565</v>
      </c>
    </row>
    <row r="6" spans="1:4">
      <c r="A6" t="s">
        <v>3</v>
      </c>
      <c r="B6">
        <v>34.6</v>
      </c>
      <c r="C6">
        <f>(B6-12.736)/331.9</f>
        <v>6.5875263633624587E-2</v>
      </c>
      <c r="D6">
        <f>C6*0.15/178.28*660.35</f>
        <v>3.6600345249436832E-2</v>
      </c>
    </row>
    <row r="8" spans="1:4">
      <c r="A8" t="s">
        <v>4</v>
      </c>
      <c r="B8">
        <v>11.7</v>
      </c>
      <c r="C8">
        <f>(B8-13.969)/400.57</f>
        <v>-5.6644281898294933E-3</v>
      </c>
      <c r="D8">
        <f>C8*0.15/177.78*404.7</f>
        <v>-1.9341833348160611E-3</v>
      </c>
    </row>
    <row r="10" spans="1:4">
      <c r="A10" t="s">
        <v>7</v>
      </c>
      <c r="B10">
        <v>168.3</v>
      </c>
      <c r="C10">
        <f>(B10-10.54)/332.07</f>
        <v>0.47508055530460452</v>
      </c>
      <c r="D10">
        <f>C10*0.15/185.47*3425.66</f>
        <v>1.3162218593989092</v>
      </c>
    </row>
    <row r="12" spans="1:4">
      <c r="A12" t="s">
        <v>6</v>
      </c>
      <c r="B12">
        <v>41.4</v>
      </c>
      <c r="C12">
        <f>(B12-58.978)/373.79</f>
        <v>-4.7026405200781191E-2</v>
      </c>
      <c r="D12">
        <f>C12*0.15/199.72*1490.67</f>
        <v>-5.2649347667220479E-2</v>
      </c>
    </row>
    <row r="14" spans="1:4">
      <c r="A14" t="s">
        <v>5</v>
      </c>
      <c r="B14">
        <v>0</v>
      </c>
      <c r="C14">
        <f>(B14+3.772)/296.84</f>
        <v>1.270718232044199E-2</v>
      </c>
      <c r="D14">
        <f>C14*0.15/182.55*1462.32</f>
        <v>1.5268666270196161E-2</v>
      </c>
    </row>
    <row r="16" spans="1:4">
      <c r="D16">
        <f>SUM(D4:D14)</f>
        <v>1.5204608725252013</v>
      </c>
    </row>
    <row r="18" spans="1:3">
      <c r="A18" t="s">
        <v>20</v>
      </c>
    </row>
    <row r="19" spans="1:3">
      <c r="A19" t="s">
        <v>16</v>
      </c>
    </row>
    <row r="20" spans="1:3">
      <c r="A20" t="s">
        <v>8</v>
      </c>
      <c r="B20" t="s">
        <v>9</v>
      </c>
      <c r="C20" t="s">
        <v>18</v>
      </c>
    </row>
    <row r="21" spans="1:3">
      <c r="A21" t="s">
        <v>2</v>
      </c>
      <c r="B21">
        <v>18</v>
      </c>
      <c r="C21">
        <f>(B21-10.41)/342.24</f>
        <v>2.2177419354838707E-2</v>
      </c>
    </row>
    <row r="23" spans="1:3">
      <c r="A23" t="s">
        <v>3</v>
      </c>
      <c r="B23">
        <v>0</v>
      </c>
      <c r="C23">
        <f>(B23-12.736)/331.9</f>
        <v>-3.8373003916842424E-2</v>
      </c>
    </row>
    <row r="25" spans="1:3">
      <c r="A25" t="s">
        <v>4</v>
      </c>
      <c r="B25">
        <v>0</v>
      </c>
      <c r="C25">
        <f>(B25-13.969)/400.57</f>
        <v>-3.4872806251092195E-2</v>
      </c>
    </row>
    <row r="27" spans="1:3">
      <c r="A27" t="s">
        <v>7</v>
      </c>
      <c r="B27">
        <v>8.4</v>
      </c>
      <c r="C27">
        <f>(B27-10.54)/332.07</f>
        <v>-6.4444243683560659E-3</v>
      </c>
    </row>
    <row r="29" spans="1:3">
      <c r="A29" t="s">
        <v>6</v>
      </c>
      <c r="B29">
        <v>43</v>
      </c>
      <c r="C29">
        <f>(B29-58.978)/373.79</f>
        <v>-4.2745926857326311E-2</v>
      </c>
    </row>
    <row r="31" spans="1:3">
      <c r="A31" t="s">
        <v>5</v>
      </c>
      <c r="B31">
        <v>13.1</v>
      </c>
      <c r="C31">
        <f>(B31+3.772)/296.84</f>
        <v>5.6838700983694923E-2</v>
      </c>
    </row>
    <row r="34" spans="1:3">
      <c r="A34" t="s">
        <v>17</v>
      </c>
    </row>
    <row r="35" spans="1:3">
      <c r="A35" s="1" t="s">
        <v>8</v>
      </c>
      <c r="B35" s="1" t="s">
        <v>9</v>
      </c>
      <c r="C35" t="s">
        <v>18</v>
      </c>
    </row>
    <row r="36" spans="1:3">
      <c r="A36" s="1" t="s">
        <v>2</v>
      </c>
      <c r="B36" s="1">
        <v>0</v>
      </c>
      <c r="C36">
        <f>(B36-10.41)/342.24</f>
        <v>-3.0417251051893409E-2</v>
      </c>
    </row>
    <row r="37" spans="1:3">
      <c r="A37" s="1"/>
      <c r="B37" s="1"/>
    </row>
    <row r="38" spans="1:3">
      <c r="A38" s="1" t="s">
        <v>3</v>
      </c>
      <c r="B38" s="1">
        <v>18.5</v>
      </c>
      <c r="C38">
        <f>(B38-12.736)/331.9</f>
        <v>1.7366676709852365E-2</v>
      </c>
    </row>
    <row r="39" spans="1:3">
      <c r="A39" s="1"/>
      <c r="B39" s="1"/>
    </row>
    <row r="40" spans="1:3">
      <c r="A40" s="1" t="s">
        <v>4</v>
      </c>
      <c r="B40" s="1">
        <v>0</v>
      </c>
      <c r="C40">
        <f>(B40-13.969)/400.57</f>
        <v>-3.4872806251092195E-2</v>
      </c>
    </row>
    <row r="41" spans="1:3">
      <c r="A41" s="1"/>
      <c r="B41" s="1"/>
    </row>
    <row r="42" spans="1:3">
      <c r="A42" s="1" t="s">
        <v>7</v>
      </c>
      <c r="B42" s="1">
        <v>19.899999999999999</v>
      </c>
      <c r="C42">
        <f>(B42-10.54)/332.07</f>
        <v>2.81868280784172E-2</v>
      </c>
    </row>
    <row r="43" spans="1:3">
      <c r="A43" s="1"/>
      <c r="B43" s="1"/>
    </row>
    <row r="44" spans="1:3">
      <c r="A44" s="1" t="s">
        <v>6</v>
      </c>
      <c r="B44" s="1">
        <v>61.1</v>
      </c>
      <c r="C44">
        <f>(B44-58.978)/373.79</f>
        <v>5.6769844030070352E-3</v>
      </c>
    </row>
    <row r="45" spans="1:3">
      <c r="A45" s="1"/>
      <c r="B45" s="1"/>
    </row>
    <row r="46" spans="1:3">
      <c r="A46" s="1" t="s">
        <v>5</v>
      </c>
      <c r="B46" s="1">
        <v>11.1</v>
      </c>
      <c r="C46">
        <f>(B46+3.772)/296.84</f>
        <v>5.0101064546557071E-2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Dose 1</vt:lpstr>
      <vt:lpstr>Dose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2020-12-01T02:50:08Z</dcterms:created>
  <dcterms:modified xsi:type="dcterms:W3CDTF">2021-03-05T03:37:46Z</dcterms:modified>
</cp:coreProperties>
</file>