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OneDrive - connect.hku.hk/Vit D3/data/Cell study/Permeability/"/>
    </mc:Choice>
  </mc:AlternateContent>
  <xr:revisionPtr revIDLastSave="133" documentId="13_ncr:1_{CAB8A1C7-53ED-8642-8957-1ACD578536FB}" xr6:coauthVersionLast="36" xr6:coauthVersionMax="45" xr10:uidLastSave="{0E19019B-0519-F54D-9CA1-4718D7C3A077}"/>
  <bookViews>
    <workbookView xWindow="640" yWindow="460" windowWidth="28040" windowHeight="15940" activeTab="4" xr2:uid="{C9C1A992-FB99-4041-9F36-631136B99696}"/>
  </bookViews>
  <sheets>
    <sheet name="Extraction" sheetId="2" r:id="rId1"/>
    <sheet name="Pre-test" sheetId="1" r:id="rId2"/>
    <sheet name="Test-1" sheetId="4" r:id="rId3"/>
    <sheet name="Test-2" sheetId="3" r:id="rId4"/>
    <sheet name="Test-3" sheetId="8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8" l="1"/>
  <c r="S7" i="8"/>
  <c r="R6" i="8"/>
  <c r="R7" i="8"/>
  <c r="P6" i="8"/>
  <c r="P7" i="8"/>
  <c r="O6" i="8"/>
  <c r="O7" i="8"/>
  <c r="L7" i="8" l="1"/>
  <c r="I7" i="8" l="1"/>
  <c r="D25" i="2" l="1"/>
  <c r="B25" i="2"/>
  <c r="F6" i="8" l="1"/>
  <c r="G6" i="8" s="1"/>
  <c r="F7" i="8"/>
  <c r="F41" i="8"/>
  <c r="E41" i="8"/>
  <c r="F40" i="8"/>
  <c r="E40" i="8"/>
  <c r="F38" i="8"/>
  <c r="E38" i="8"/>
  <c r="F37" i="8"/>
  <c r="E37" i="8"/>
  <c r="F35" i="8"/>
  <c r="E35" i="8"/>
  <c r="F34" i="8"/>
  <c r="E34" i="8"/>
  <c r="F32" i="8"/>
  <c r="E32" i="8"/>
  <c r="F31" i="8"/>
  <c r="E31" i="8"/>
  <c r="F29" i="8"/>
  <c r="E29" i="8"/>
  <c r="F28" i="8"/>
  <c r="E28" i="8"/>
  <c r="F26" i="8"/>
  <c r="E26" i="8"/>
  <c r="F25" i="8"/>
  <c r="E25" i="8"/>
  <c r="L6" i="8"/>
  <c r="I6" i="8"/>
  <c r="R5" i="8"/>
  <c r="S5" i="8" s="1"/>
  <c r="O5" i="8"/>
  <c r="L5" i="8"/>
  <c r="I5" i="8"/>
  <c r="F5" i="8"/>
  <c r="M7" i="8" l="1"/>
  <c r="J7" i="8"/>
  <c r="G7" i="8"/>
  <c r="J6" i="8"/>
  <c r="J5" i="8"/>
  <c r="M6" i="8"/>
  <c r="P5" i="8"/>
  <c r="G5" i="8"/>
  <c r="M5" i="8"/>
  <c r="F41" i="4"/>
  <c r="E41" i="4"/>
  <c r="F40" i="4"/>
  <c r="E40" i="4"/>
  <c r="F38" i="4"/>
  <c r="E38" i="4"/>
  <c r="F37" i="4"/>
  <c r="E37" i="4"/>
  <c r="F35" i="4"/>
  <c r="E35" i="4"/>
  <c r="F34" i="4"/>
  <c r="E34" i="4"/>
  <c r="F32" i="4"/>
  <c r="E32" i="4"/>
  <c r="F31" i="4"/>
  <c r="E31" i="4"/>
  <c r="F29" i="4"/>
  <c r="E29" i="4"/>
  <c r="F28" i="4"/>
  <c r="E28" i="4"/>
  <c r="F26" i="4"/>
  <c r="E26" i="4"/>
  <c r="F25" i="4"/>
  <c r="E25" i="4"/>
  <c r="S21" i="4"/>
  <c r="R21" i="4"/>
  <c r="P21" i="4"/>
  <c r="O21" i="4"/>
  <c r="L21" i="4"/>
  <c r="J21" i="4"/>
  <c r="I21" i="4"/>
  <c r="F21" i="4"/>
  <c r="M21" i="4" s="1"/>
  <c r="S20" i="4"/>
  <c r="R20" i="4"/>
  <c r="O20" i="4"/>
  <c r="L20" i="4"/>
  <c r="I20" i="4"/>
  <c r="F20" i="4"/>
  <c r="P20" i="4" s="1"/>
  <c r="S18" i="4"/>
  <c r="R18" i="4"/>
  <c r="P18" i="4"/>
  <c r="O18" i="4"/>
  <c r="L18" i="4"/>
  <c r="J18" i="4"/>
  <c r="I18" i="4"/>
  <c r="F18" i="4"/>
  <c r="M18" i="4" s="1"/>
  <c r="S17" i="4"/>
  <c r="R17" i="4"/>
  <c r="O17" i="4"/>
  <c r="L17" i="4"/>
  <c r="I17" i="4"/>
  <c r="F17" i="4"/>
  <c r="P17" i="4" s="1"/>
  <c r="S15" i="4"/>
  <c r="R15" i="4"/>
  <c r="P15" i="4"/>
  <c r="O15" i="4"/>
  <c r="M15" i="4"/>
  <c r="L15" i="4"/>
  <c r="J15" i="4"/>
  <c r="I15" i="4"/>
  <c r="G15" i="4"/>
  <c r="F15" i="4"/>
  <c r="S14" i="4"/>
  <c r="R14" i="4"/>
  <c r="P14" i="4"/>
  <c r="O14" i="4"/>
  <c r="M14" i="4"/>
  <c r="L14" i="4"/>
  <c r="J14" i="4"/>
  <c r="I14" i="4"/>
  <c r="G14" i="4"/>
  <c r="F14" i="4"/>
  <c r="S12" i="4"/>
  <c r="R12" i="4"/>
  <c r="P12" i="4"/>
  <c r="O12" i="4"/>
  <c r="M12" i="4"/>
  <c r="L12" i="4"/>
  <c r="J12" i="4"/>
  <c r="I12" i="4"/>
  <c r="G12" i="4"/>
  <c r="F12" i="4"/>
  <c r="S11" i="4"/>
  <c r="R11" i="4"/>
  <c r="O11" i="4"/>
  <c r="L11" i="4"/>
  <c r="I11" i="4"/>
  <c r="F11" i="4"/>
  <c r="P11" i="4" s="1"/>
  <c r="S9" i="4"/>
  <c r="R9" i="4"/>
  <c r="P9" i="4"/>
  <c r="O9" i="4"/>
  <c r="M9" i="4"/>
  <c r="L9" i="4"/>
  <c r="J9" i="4"/>
  <c r="I9" i="4"/>
  <c r="G9" i="4"/>
  <c r="F9" i="4"/>
  <c r="S8" i="4"/>
  <c r="R8" i="4"/>
  <c r="O8" i="4"/>
  <c r="L8" i="4"/>
  <c r="I8" i="4"/>
  <c r="F8" i="4"/>
  <c r="P8" i="4" s="1"/>
  <c r="S6" i="4"/>
  <c r="R6" i="4"/>
  <c r="P6" i="4"/>
  <c r="O6" i="4"/>
  <c r="L6" i="4"/>
  <c r="J6" i="4"/>
  <c r="I6" i="4"/>
  <c r="F6" i="4"/>
  <c r="M6" i="4" s="1"/>
  <c r="S5" i="4"/>
  <c r="R5" i="4"/>
  <c r="P5" i="4"/>
  <c r="O5" i="4"/>
  <c r="M5" i="4"/>
  <c r="L5" i="4"/>
  <c r="J5" i="4"/>
  <c r="I5" i="4"/>
  <c r="G5" i="4"/>
  <c r="F5" i="4"/>
  <c r="G21" i="4" l="1"/>
  <c r="M20" i="4"/>
  <c r="G20" i="4"/>
  <c r="J20" i="4"/>
  <c r="G18" i="4"/>
  <c r="G17" i="4"/>
  <c r="M17" i="4"/>
  <c r="J17" i="4"/>
  <c r="G11" i="4"/>
  <c r="M11" i="4"/>
  <c r="J11" i="4"/>
  <c r="G6" i="4"/>
  <c r="G8" i="4"/>
  <c r="M8" i="4"/>
  <c r="J8" i="4"/>
  <c r="S6" i="3"/>
  <c r="G6" i="3"/>
  <c r="G9" i="3"/>
  <c r="G15" i="3"/>
  <c r="O21" i="3"/>
  <c r="O20" i="3"/>
  <c r="O18" i="3"/>
  <c r="O17" i="3"/>
  <c r="O15" i="3"/>
  <c r="O14" i="3"/>
  <c r="O12" i="3"/>
  <c r="O11" i="3"/>
  <c r="O9" i="3"/>
  <c r="O8" i="3"/>
  <c r="O6" i="3"/>
  <c r="O5" i="3"/>
  <c r="L21" i="3"/>
  <c r="L20" i="3"/>
  <c r="L18" i="3"/>
  <c r="L17" i="3"/>
  <c r="L15" i="3"/>
  <c r="L14" i="3"/>
  <c r="L12" i="3"/>
  <c r="L11" i="3"/>
  <c r="L9" i="3"/>
  <c r="L8" i="3"/>
  <c r="L6" i="3"/>
  <c r="L5" i="3"/>
  <c r="I21" i="3"/>
  <c r="I20" i="3"/>
  <c r="I18" i="3"/>
  <c r="I17" i="3"/>
  <c r="I15" i="3"/>
  <c r="J15" i="3" s="1"/>
  <c r="I14" i="3"/>
  <c r="I12" i="3"/>
  <c r="I11" i="3"/>
  <c r="I9" i="3"/>
  <c r="I8" i="3"/>
  <c r="I6" i="3"/>
  <c r="M6" i="3" s="1"/>
  <c r="I5" i="3"/>
  <c r="R6" i="3"/>
  <c r="R8" i="3"/>
  <c r="S8" i="3" s="1"/>
  <c r="R9" i="3"/>
  <c r="S9" i="3" s="1"/>
  <c r="R11" i="3"/>
  <c r="S11" i="3" s="1"/>
  <c r="R12" i="3"/>
  <c r="S12" i="3" s="1"/>
  <c r="R14" i="3"/>
  <c r="S14" i="3" s="1"/>
  <c r="R15" i="3"/>
  <c r="S15" i="3" s="1"/>
  <c r="R17" i="3"/>
  <c r="S17" i="3" s="1"/>
  <c r="R18" i="3"/>
  <c r="S18" i="3" s="1"/>
  <c r="R20" i="3"/>
  <c r="S20" i="3" s="1"/>
  <c r="R21" i="3"/>
  <c r="S21" i="3" s="1"/>
  <c r="R5" i="3"/>
  <c r="S5" i="3" s="1"/>
  <c r="F6" i="3"/>
  <c r="F8" i="3"/>
  <c r="F9" i="3"/>
  <c r="F11" i="3"/>
  <c r="F12" i="3"/>
  <c r="F14" i="3"/>
  <c r="F15" i="3"/>
  <c r="F17" i="3"/>
  <c r="F18" i="3"/>
  <c r="F20" i="3"/>
  <c r="F21" i="3"/>
  <c r="F5" i="3"/>
  <c r="P20" i="3" l="1"/>
  <c r="P18" i="3"/>
  <c r="M17" i="3"/>
  <c r="M11" i="3"/>
  <c r="M9" i="3"/>
  <c r="P21" i="3"/>
  <c r="P17" i="3"/>
  <c r="P15" i="3"/>
  <c r="P14" i="3"/>
  <c r="P12" i="3"/>
  <c r="P11" i="3"/>
  <c r="J11" i="3"/>
  <c r="P9" i="3"/>
  <c r="P8" i="3"/>
  <c r="P5" i="3"/>
  <c r="J6" i="3"/>
  <c r="P6" i="3"/>
  <c r="G21" i="3"/>
  <c r="J21" i="3"/>
  <c r="M21" i="3"/>
  <c r="J20" i="3"/>
  <c r="M20" i="3"/>
  <c r="G20" i="3"/>
  <c r="G18" i="3"/>
  <c r="M18" i="3"/>
  <c r="J18" i="3"/>
  <c r="J17" i="3"/>
  <c r="G17" i="3"/>
  <c r="M15" i="3"/>
  <c r="G14" i="3"/>
  <c r="J14" i="3"/>
  <c r="M14" i="3"/>
  <c r="M12" i="3"/>
  <c r="J12" i="3"/>
  <c r="G12" i="3"/>
  <c r="G11" i="3"/>
  <c r="J9" i="3"/>
  <c r="J8" i="3"/>
  <c r="M8" i="3"/>
  <c r="G8" i="3"/>
  <c r="G5" i="3"/>
  <c r="J5" i="3"/>
  <c r="M5" i="3"/>
  <c r="F26" i="3"/>
  <c r="F28" i="3"/>
  <c r="F29" i="3"/>
  <c r="F31" i="3"/>
  <c r="F32" i="3"/>
  <c r="F34" i="3"/>
  <c r="F35" i="3"/>
  <c r="F37" i="3"/>
  <c r="F38" i="3"/>
  <c r="F40" i="3"/>
  <c r="F41" i="3"/>
  <c r="F25" i="3"/>
  <c r="E26" i="3"/>
  <c r="E28" i="3"/>
  <c r="E29" i="3"/>
  <c r="E31" i="3"/>
  <c r="E32" i="3"/>
  <c r="E34" i="3"/>
  <c r="E35" i="3"/>
  <c r="E37" i="3"/>
  <c r="E38" i="3"/>
  <c r="E40" i="3"/>
  <c r="E41" i="3"/>
  <c r="E25" i="3"/>
  <c r="I51" i="1" l="1"/>
  <c r="I50" i="1"/>
  <c r="I47" i="1"/>
  <c r="I46" i="1"/>
  <c r="G47" i="1"/>
  <c r="G50" i="1"/>
  <c r="G51" i="1"/>
  <c r="G46" i="1"/>
  <c r="D24" i="2" l="1"/>
  <c r="D23" i="2"/>
  <c r="D22" i="2"/>
  <c r="D21" i="2"/>
  <c r="B12" i="2"/>
  <c r="E10" i="2"/>
  <c r="E10" i="1" l="1"/>
  <c r="O31" i="1" l="1"/>
  <c r="O30" i="1"/>
  <c r="O27" i="1"/>
  <c r="O26" i="1"/>
  <c r="O23" i="1"/>
  <c r="O22" i="1"/>
  <c r="C39" i="1" l="1"/>
  <c r="C38" i="1"/>
  <c r="B12" i="1"/>
</calcChain>
</file>

<file path=xl/sharedStrings.xml><?xml version="1.0" encoding="utf-8"?>
<sst xmlns="http://schemas.openxmlformats.org/spreadsheetml/2006/main" count="216" uniqueCount="65">
  <si>
    <t>CC</t>
  </si>
  <si>
    <t>mobile phase</t>
  </si>
  <si>
    <t>100% Methanol</t>
  </si>
  <si>
    <t>flow rate</t>
  </si>
  <si>
    <t>1mL/min</t>
  </si>
  <si>
    <t>injection volume</t>
  </si>
  <si>
    <t>column temp.</t>
  </si>
  <si>
    <t>not controlled</t>
  </si>
  <si>
    <t>wavelenght</t>
  </si>
  <si>
    <t>265nm</t>
  </si>
  <si>
    <t>retention time</t>
  </si>
  <si>
    <t>column</t>
  </si>
  <si>
    <t>C18</t>
  </si>
  <si>
    <t>LOD</t>
  </si>
  <si>
    <t>Area</t>
  </si>
  <si>
    <t>50 microliter</t>
  </si>
  <si>
    <t>HPLC</t>
  </si>
  <si>
    <t>Conc. (ug/mL)</t>
  </si>
  <si>
    <t>Formulation</t>
  </si>
  <si>
    <t>10D-5T-1C</t>
  </si>
  <si>
    <t>0.5h</t>
  </si>
  <si>
    <t>Conc.</t>
  </si>
  <si>
    <t>1h</t>
  </si>
  <si>
    <t>3h</t>
  </si>
  <si>
    <t>6h</t>
  </si>
  <si>
    <t>12h</t>
  </si>
  <si>
    <t>24h</t>
  </si>
  <si>
    <t>24h-donor</t>
  </si>
  <si>
    <t>50D-1T-0.2C</t>
  </si>
  <si>
    <t>Raw D3</t>
  </si>
  <si>
    <t>Vlidate</t>
  </si>
  <si>
    <t>10min</t>
  </si>
  <si>
    <t>Amount</t>
  </si>
  <si>
    <t>Total Amount</t>
  </si>
  <si>
    <t>5 ug (10ug/mL. 0.5 mL)</t>
  </si>
  <si>
    <t>Extraction method</t>
  </si>
  <si>
    <t>50D in M+FBS, Ethanol</t>
  </si>
  <si>
    <t>conc.</t>
  </si>
  <si>
    <t>true conc.</t>
  </si>
  <si>
    <t>µg/mL</t>
  </si>
  <si>
    <t>50D in M, Ethanol</t>
  </si>
  <si>
    <t>100 µg/mL in M+FBS, EtOH</t>
  </si>
  <si>
    <t>100 µg/mL in M, EtOH</t>
  </si>
  <si>
    <t>20D-4T-0.8C</t>
  </si>
  <si>
    <t>27h</t>
  </si>
  <si>
    <t>48h</t>
  </si>
  <si>
    <t>48h-donor</t>
  </si>
  <si>
    <t>F1</t>
  </si>
  <si>
    <t>F2</t>
  </si>
  <si>
    <t>F3</t>
  </si>
  <si>
    <t>F4</t>
  </si>
  <si>
    <t>F5</t>
  </si>
  <si>
    <t>F6</t>
  </si>
  <si>
    <t>30h</t>
  </si>
  <si>
    <t>54h</t>
  </si>
  <si>
    <t>72h</t>
  </si>
  <si>
    <t>72h-donor</t>
  </si>
  <si>
    <t>cumulative %</t>
  </si>
  <si>
    <t>Conc</t>
  </si>
  <si>
    <t>conc</t>
  </si>
  <si>
    <t>Try2, n=2</t>
  </si>
  <si>
    <t>% remaining</t>
  </si>
  <si>
    <t>TEER</t>
  </si>
  <si>
    <t>Try3, n=2</t>
  </si>
  <si>
    <t>in M+FBS, MeOH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</si>
</sst>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Extraction!$A$12:$A$16</c:f>
              <c:numCache>
                <c:formatCode>General</c:formatCode>
                <c:ptCount val="5"/>
                <c:pt idx="0">
                  <c:v>0.5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xVal>
          <c:yVal>
            <c:numRef>
              <c:f>Extraction!$B$12:$B$16</c:f>
              <c:numCache>
                <c:formatCode>General</c:formatCode>
                <c:ptCount val="5"/>
                <c:pt idx="0">
                  <c:v>67.066666666666663</c:v>
                </c:pt>
                <c:pt idx="1">
                  <c:v>133.6</c:v>
                </c:pt>
                <c:pt idx="2">
                  <c:v>1278.9000000000001</c:v>
                </c:pt>
                <c:pt idx="3">
                  <c:v>6725.6</c:v>
                </c:pt>
                <c:pt idx="4">
                  <c:v>13568.3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E8-A245-ADFB-32560E27C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638384"/>
        <c:axId val="1456885856"/>
      </c:scatterChart>
      <c:valAx>
        <c:axId val="147763838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6885856"/>
        <c:crosses val="autoZero"/>
        <c:crossBetween val="midCat"/>
      </c:valAx>
      <c:valAx>
        <c:axId val="145688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63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'Pre-test'!$A$12:$A$16</c:f>
              <c:numCache>
                <c:formatCode>General</c:formatCode>
                <c:ptCount val="5"/>
                <c:pt idx="0">
                  <c:v>0.5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xVal>
          <c:yVal>
            <c:numRef>
              <c:f>'Pre-test'!$B$12:$B$16</c:f>
              <c:numCache>
                <c:formatCode>General</c:formatCode>
                <c:ptCount val="5"/>
                <c:pt idx="0">
                  <c:v>67.066666666666663</c:v>
                </c:pt>
                <c:pt idx="1">
                  <c:v>133.6</c:v>
                </c:pt>
                <c:pt idx="2">
                  <c:v>1278.9000000000001</c:v>
                </c:pt>
                <c:pt idx="3">
                  <c:v>6725.6</c:v>
                </c:pt>
                <c:pt idx="4">
                  <c:v>13568.3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1A-AC45-B289-CB53C5F2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638384"/>
        <c:axId val="1456885856"/>
      </c:scatterChart>
      <c:valAx>
        <c:axId val="147763838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6885856"/>
        <c:crosses val="autoZero"/>
        <c:crossBetween val="midCat"/>
      </c:valAx>
      <c:valAx>
        <c:axId val="145688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63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349250</xdr:colOff>
      <xdr:row>2</xdr:row>
      <xdr:rowOff>38100</xdr:rowOff>
    </xdr:from>
    <xdr:to>
      <xdr:col>12</xdr:col>
      <xdr:colOff>793750</xdr:colOff>
      <xdr:row>15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1BA3E5-32B2-E741-95E4-22C4786DFC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349250</xdr:colOff>
      <xdr:row>2</xdr:row>
      <xdr:rowOff>38100</xdr:rowOff>
    </xdr:from>
    <xdr:to>
      <xdr:col>12</xdr:col>
      <xdr:colOff>793750</xdr:colOff>
      <xdr:row>15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020886-46DD-B847-A783-420719488A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EDEA3-8352-3046-A99D-CA82C69A24F4}">
  <dimension ref="A1:O26"/>
  <sheetViews>
    <sheetView workbookViewId="0">
      <selection activeCell="D26" sqref="D26"/>
    </sheetView>
  </sheetViews>
  <sheetFormatPr baseColWidth="10" defaultRowHeight="16"/>
  <cols>
    <col min="1" max="1" width="23.5" customWidth="1"/>
  </cols>
  <sheetData>
    <row r="1" spans="1:5">
      <c r="A1" s="1" t="s">
        <v>16</v>
      </c>
    </row>
    <row r="2" spans="1:5">
      <c r="A2" t="s">
        <v>1</v>
      </c>
      <c r="B2" t="s">
        <v>2</v>
      </c>
    </row>
    <row r="3" spans="1:5">
      <c r="A3" t="s">
        <v>3</v>
      </c>
      <c r="B3" t="s">
        <v>4</v>
      </c>
    </row>
    <row r="4" spans="1:5">
      <c r="A4" t="s">
        <v>5</v>
      </c>
      <c r="B4" t="s">
        <v>15</v>
      </c>
    </row>
    <row r="5" spans="1:5">
      <c r="A5" t="s">
        <v>6</v>
      </c>
      <c r="B5" t="s">
        <v>7</v>
      </c>
    </row>
    <row r="6" spans="1:5">
      <c r="A6" t="s">
        <v>8</v>
      </c>
      <c r="B6" t="s">
        <v>9</v>
      </c>
    </row>
    <row r="7" spans="1:5">
      <c r="A7" t="s">
        <v>10</v>
      </c>
      <c r="B7" t="s">
        <v>31</v>
      </c>
    </row>
    <row r="8" spans="1:5">
      <c r="A8" t="s">
        <v>11</v>
      </c>
      <c r="B8" t="s">
        <v>12</v>
      </c>
    </row>
    <row r="10" spans="1:5">
      <c r="A10" s="1" t="s">
        <v>0</v>
      </c>
      <c r="C10">
        <v>67.2</v>
      </c>
      <c r="D10" t="s">
        <v>13</v>
      </c>
      <c r="E10">
        <f>STDEV(C10:C12)*3/149.31</f>
        <v>6.4588110381038734E-3</v>
      </c>
    </row>
    <row r="11" spans="1:5">
      <c r="A11" t="s">
        <v>17</v>
      </c>
      <c r="B11" t="s">
        <v>14</v>
      </c>
      <c r="C11">
        <v>67.3</v>
      </c>
    </row>
    <row r="12" spans="1:5">
      <c r="A12">
        <v>0.5</v>
      </c>
      <c r="B12">
        <f>AVERAGE(C10:C12)</f>
        <v>67.066666666666663</v>
      </c>
      <c r="C12">
        <v>66.7</v>
      </c>
    </row>
    <row r="13" spans="1:5">
      <c r="A13">
        <v>1</v>
      </c>
      <c r="B13">
        <v>133.6</v>
      </c>
    </row>
    <row r="14" spans="1:5">
      <c r="A14">
        <v>10</v>
      </c>
      <c r="B14">
        <v>1278.9000000000001</v>
      </c>
    </row>
    <row r="15" spans="1:5">
      <c r="A15">
        <v>50</v>
      </c>
      <c r="B15">
        <v>6725.6</v>
      </c>
    </row>
    <row r="16" spans="1:5">
      <c r="A16">
        <v>100</v>
      </c>
      <c r="B16">
        <v>13568.3</v>
      </c>
    </row>
    <row r="19" spans="1:15">
      <c r="A19" s="1"/>
      <c r="B19" s="1" t="s">
        <v>39</v>
      </c>
      <c r="C19" s="1"/>
    </row>
    <row r="20" spans="1:15">
      <c r="A20" s="1" t="s">
        <v>35</v>
      </c>
      <c r="B20" s="1" t="s">
        <v>38</v>
      </c>
      <c r="C20" s="1" t="s">
        <v>14</v>
      </c>
      <c r="D20" s="1" t="s">
        <v>37</v>
      </c>
    </row>
    <row r="21" spans="1:15">
      <c r="A21" s="3" t="s">
        <v>36</v>
      </c>
      <c r="B21">
        <v>166.67</v>
      </c>
      <c r="C21">
        <v>19656.7</v>
      </c>
      <c r="D21">
        <f>C21/135.39</f>
        <v>145.18575965728638</v>
      </c>
      <c r="O21" s="2"/>
    </row>
    <row r="22" spans="1:15">
      <c r="A22" t="s">
        <v>40</v>
      </c>
      <c r="B22">
        <v>166.67</v>
      </c>
      <c r="C22">
        <v>19830.2</v>
      </c>
      <c r="D22">
        <f>C22/135.39</f>
        <v>146.46724278011672</v>
      </c>
    </row>
    <row r="23" spans="1:15">
      <c r="A23" t="s">
        <v>41</v>
      </c>
      <c r="B23">
        <v>6.67</v>
      </c>
      <c r="C23">
        <v>960.3</v>
      </c>
      <c r="D23">
        <f>C23/135.39</f>
        <v>7.0928428982938181</v>
      </c>
    </row>
    <row r="24" spans="1:15">
      <c r="A24" t="s">
        <v>42</v>
      </c>
      <c r="B24">
        <v>6.67</v>
      </c>
      <c r="C24">
        <v>957.3</v>
      </c>
      <c r="D24">
        <f>C24/135.39</f>
        <v>7.0706846886771553</v>
      </c>
    </row>
    <row r="25" spans="1:15">
      <c r="A25" t="s">
        <v>64</v>
      </c>
      <c r="B25">
        <f>B26/135.39</f>
        <v>102.54228525001848</v>
      </c>
      <c r="C25">
        <v>18482.3</v>
      </c>
      <c r="D25">
        <f>C25/135.39*610/1000</f>
        <v>83.272051111603531</v>
      </c>
    </row>
    <row r="26" spans="1:15">
      <c r="B26">
        <v>13883.2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10B7E-C0EE-FA49-BF93-3EAA64BE63FF}">
  <dimension ref="A1:O51"/>
  <sheetViews>
    <sheetView workbookViewId="0">
      <selection activeCell="H26" sqref="H26"/>
    </sheetView>
  </sheetViews>
  <sheetFormatPr baseColWidth="10" defaultRowHeight="16"/>
  <cols>
    <col min="1" max="1" width="16.6640625" customWidth="1"/>
  </cols>
  <sheetData>
    <row r="1" spans="1:5">
      <c r="A1" s="1" t="s">
        <v>16</v>
      </c>
    </row>
    <row r="2" spans="1:5">
      <c r="A2" t="s">
        <v>1</v>
      </c>
      <c r="B2" t="s">
        <v>2</v>
      </c>
    </row>
    <row r="3" spans="1:5">
      <c r="A3" t="s">
        <v>3</v>
      </c>
      <c r="B3" t="s">
        <v>4</v>
      </c>
    </row>
    <row r="4" spans="1:5">
      <c r="A4" t="s">
        <v>5</v>
      </c>
      <c r="B4" t="s">
        <v>15</v>
      </c>
    </row>
    <row r="5" spans="1:5">
      <c r="A5" t="s">
        <v>6</v>
      </c>
      <c r="B5" t="s">
        <v>7</v>
      </c>
    </row>
    <row r="6" spans="1:5">
      <c r="A6" t="s">
        <v>8</v>
      </c>
      <c r="B6" t="s">
        <v>9</v>
      </c>
    </row>
    <row r="7" spans="1:5">
      <c r="A7" t="s">
        <v>10</v>
      </c>
      <c r="B7" t="s">
        <v>31</v>
      </c>
    </row>
    <row r="8" spans="1:5">
      <c r="A8" t="s">
        <v>11</v>
      </c>
      <c r="B8" t="s">
        <v>12</v>
      </c>
    </row>
    <row r="10" spans="1:5">
      <c r="A10" s="1" t="s">
        <v>0</v>
      </c>
      <c r="C10">
        <v>67.2</v>
      </c>
      <c r="D10" t="s">
        <v>13</v>
      </c>
      <c r="E10">
        <f>STDEV(C10:C12)*3/149.31</f>
        <v>6.4588110381038734E-3</v>
      </c>
    </row>
    <row r="11" spans="1:5">
      <c r="A11" t="s">
        <v>17</v>
      </c>
      <c r="B11" t="s">
        <v>14</v>
      </c>
      <c r="C11">
        <v>67.3</v>
      </c>
    </row>
    <row r="12" spans="1:5">
      <c r="A12">
        <v>0.5</v>
      </c>
      <c r="B12">
        <f>AVERAGE(C10:C12)</f>
        <v>67.066666666666663</v>
      </c>
      <c r="C12">
        <v>66.7</v>
      </c>
    </row>
    <row r="13" spans="1:5">
      <c r="A13">
        <v>1</v>
      </c>
      <c r="B13">
        <v>133.6</v>
      </c>
    </row>
    <row r="14" spans="1:5">
      <c r="A14">
        <v>10</v>
      </c>
      <c r="B14">
        <v>1278.9000000000001</v>
      </c>
    </row>
    <row r="15" spans="1:5">
      <c r="A15">
        <v>50</v>
      </c>
      <c r="B15">
        <v>6725.6</v>
      </c>
    </row>
    <row r="16" spans="1:5">
      <c r="A16">
        <v>100</v>
      </c>
      <c r="B16">
        <v>13568.3</v>
      </c>
    </row>
    <row r="19" spans="1:15">
      <c r="A19" s="1" t="s">
        <v>33</v>
      </c>
      <c r="B19" s="1" t="s">
        <v>34</v>
      </c>
      <c r="C19" s="1"/>
    </row>
    <row r="20" spans="1:15">
      <c r="B20" t="s">
        <v>20</v>
      </c>
      <c r="D20" t="s">
        <v>22</v>
      </c>
      <c r="F20" t="s">
        <v>23</v>
      </c>
      <c r="H20" t="s">
        <v>24</v>
      </c>
      <c r="J20" t="s">
        <v>25</v>
      </c>
      <c r="L20" t="s">
        <v>26</v>
      </c>
      <c r="N20" t="s">
        <v>27</v>
      </c>
    </row>
    <row r="21" spans="1:15">
      <c r="A21" s="1" t="s">
        <v>18</v>
      </c>
      <c r="B21" t="s">
        <v>14</v>
      </c>
      <c r="C21" t="s">
        <v>32</v>
      </c>
      <c r="D21" t="s">
        <v>14</v>
      </c>
      <c r="E21" t="s">
        <v>32</v>
      </c>
      <c r="F21" t="s">
        <v>14</v>
      </c>
      <c r="G21" t="s">
        <v>32</v>
      </c>
      <c r="H21" t="s">
        <v>14</v>
      </c>
      <c r="I21" t="s">
        <v>32</v>
      </c>
      <c r="J21" t="s">
        <v>14</v>
      </c>
      <c r="K21" t="s">
        <v>32</v>
      </c>
      <c r="L21" t="s">
        <v>14</v>
      </c>
      <c r="M21" t="s">
        <v>32</v>
      </c>
      <c r="N21" t="s">
        <v>14</v>
      </c>
      <c r="O21" s="2" t="s">
        <v>32</v>
      </c>
    </row>
    <row r="22" spans="1:15">
      <c r="A22" t="s">
        <v>19</v>
      </c>
      <c r="N22">
        <v>215.5</v>
      </c>
      <c r="O22">
        <f>N22/149.31*1.5</f>
        <v>2.164958810528431</v>
      </c>
    </row>
    <row r="23" spans="1:15">
      <c r="N23">
        <v>291.39999999999998</v>
      </c>
      <c r="O23">
        <f>N23/149.31*1.5</f>
        <v>2.927466345187864</v>
      </c>
    </row>
    <row r="26" spans="1:15">
      <c r="A26" t="s">
        <v>28</v>
      </c>
      <c r="N26">
        <v>285.89999999999998</v>
      </c>
      <c r="O26">
        <f>N26/149.31*1.5</f>
        <v>2.872212176009644</v>
      </c>
    </row>
    <row r="27" spans="1:15">
      <c r="N27">
        <v>276.8</v>
      </c>
      <c r="O27">
        <f>N27/149.31*1.5</f>
        <v>2.7807916415511356</v>
      </c>
    </row>
    <row r="30" spans="1:15">
      <c r="A30" t="s">
        <v>29</v>
      </c>
      <c r="N30">
        <v>334.8</v>
      </c>
      <c r="O30">
        <f>N30/149.31*1.5</f>
        <v>3.3634719710669083</v>
      </c>
    </row>
    <row r="31" spans="1:15">
      <c r="N31">
        <v>340.9</v>
      </c>
      <c r="O31">
        <f>N31/149.31*1.5</f>
        <v>3.4247538677918423</v>
      </c>
    </row>
    <row r="36" spans="1:15">
      <c r="A36" t="s">
        <v>30</v>
      </c>
    </row>
    <row r="37" spans="1:15">
      <c r="B37" t="s">
        <v>14</v>
      </c>
      <c r="C37" t="s">
        <v>21</v>
      </c>
    </row>
    <row r="38" spans="1:15">
      <c r="A38">
        <v>500</v>
      </c>
      <c r="B38">
        <v>25641.9</v>
      </c>
      <c r="C38">
        <f>B38/149.31*3</f>
        <v>515.20795660036163</v>
      </c>
    </row>
    <row r="39" spans="1:15">
      <c r="A39">
        <v>10</v>
      </c>
      <c r="B39">
        <v>495.5</v>
      </c>
      <c r="C39">
        <f>B39/149.31*3</f>
        <v>9.9557966646574236</v>
      </c>
    </row>
    <row r="43" spans="1:15">
      <c r="A43" s="1" t="s">
        <v>33</v>
      </c>
      <c r="B43" s="1" t="s">
        <v>34</v>
      </c>
      <c r="C43" s="1"/>
    </row>
    <row r="44" spans="1:15">
      <c r="B44" t="s">
        <v>26</v>
      </c>
      <c r="D44" t="s">
        <v>44</v>
      </c>
      <c r="F44" t="s">
        <v>45</v>
      </c>
      <c r="H44" t="s">
        <v>46</v>
      </c>
    </row>
    <row r="45" spans="1:15">
      <c r="A45" s="1" t="s">
        <v>18</v>
      </c>
      <c r="B45" t="s">
        <v>14</v>
      </c>
      <c r="C45" t="s">
        <v>32</v>
      </c>
      <c r="D45" t="s">
        <v>14</v>
      </c>
      <c r="E45" t="s">
        <v>32</v>
      </c>
      <c r="F45" t="s">
        <v>14</v>
      </c>
      <c r="G45" t="s">
        <v>32</v>
      </c>
      <c r="H45" t="s">
        <v>14</v>
      </c>
      <c r="I45" t="s">
        <v>32</v>
      </c>
      <c r="O45" s="2"/>
    </row>
    <row r="46" spans="1:15">
      <c r="A46" t="s">
        <v>19</v>
      </c>
      <c r="F46">
        <v>5.0999999999999996</v>
      </c>
      <c r="G46">
        <f>F46/135.39*1.5</f>
        <v>5.6503434522490584E-2</v>
      </c>
      <c r="H46">
        <v>285.7</v>
      </c>
      <c r="I46">
        <f>H46/135.39*1.5</f>
        <v>3.1653002437403055</v>
      </c>
    </row>
    <row r="47" spans="1:15">
      <c r="F47">
        <v>20.2</v>
      </c>
      <c r="G47">
        <f t="shared" ref="G47:I51" si="0">F47/135.39*1.5</f>
        <v>0.22379791712829605</v>
      </c>
      <c r="H47">
        <v>297.89999999999998</v>
      </c>
      <c r="I47">
        <f t="shared" si="0"/>
        <v>3.3004653224019496</v>
      </c>
    </row>
    <row r="50" spans="1:9">
      <c r="A50" t="s">
        <v>43</v>
      </c>
      <c r="F50">
        <v>5</v>
      </c>
      <c r="G50">
        <f t="shared" si="0"/>
        <v>5.5395524041657443E-2</v>
      </c>
      <c r="H50">
        <v>274</v>
      </c>
      <c r="I50">
        <f t="shared" si="0"/>
        <v>3.0356747174828276</v>
      </c>
    </row>
    <row r="51" spans="1:9">
      <c r="F51">
        <v>21.7</v>
      </c>
      <c r="G51">
        <f t="shared" si="0"/>
        <v>0.24041657434079328</v>
      </c>
      <c r="H51">
        <v>281.5</v>
      </c>
      <c r="I51">
        <f t="shared" si="0"/>
        <v>3.1187680035453136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3C3DE-3ED8-C245-8310-DA16940CFC3B}">
  <dimension ref="A1:S41"/>
  <sheetViews>
    <sheetView workbookViewId="0">
      <selection activeCell="M20" sqref="M20:M21"/>
    </sheetView>
  </sheetViews>
  <sheetFormatPr baseColWidth="10" defaultRowHeight="16"/>
  <cols>
    <col min="2" max="2" width="11" customWidth="1"/>
    <col min="4" max="4" width="12" customWidth="1"/>
    <col min="7" max="7" width="12.5" customWidth="1"/>
    <col min="10" max="10" width="12.83203125" customWidth="1"/>
    <col min="13" max="13" width="14" customWidth="1"/>
    <col min="16" max="16" width="12.83203125" customWidth="1"/>
  </cols>
  <sheetData>
    <row r="1" spans="1:19">
      <c r="A1" s="1" t="s">
        <v>33</v>
      </c>
      <c r="B1" s="1" t="s">
        <v>34</v>
      </c>
    </row>
    <row r="2" spans="1:19">
      <c r="A2" t="s">
        <v>60</v>
      </c>
    </row>
    <row r="3" spans="1:19">
      <c r="B3" t="s">
        <v>26</v>
      </c>
      <c r="E3" t="s">
        <v>53</v>
      </c>
      <c r="H3" t="s">
        <v>45</v>
      </c>
      <c r="K3" t="s">
        <v>54</v>
      </c>
      <c r="N3" t="s">
        <v>55</v>
      </c>
      <c r="Q3" t="s">
        <v>56</v>
      </c>
    </row>
    <row r="4" spans="1:19">
      <c r="A4" s="1" t="s">
        <v>18</v>
      </c>
      <c r="B4" t="s">
        <v>14</v>
      </c>
      <c r="C4" t="s">
        <v>58</v>
      </c>
      <c r="D4" t="s">
        <v>57</v>
      </c>
      <c r="E4" t="s">
        <v>14</v>
      </c>
      <c r="F4" t="s">
        <v>58</v>
      </c>
      <c r="G4" t="s">
        <v>57</v>
      </c>
      <c r="H4" t="s">
        <v>14</v>
      </c>
      <c r="I4" t="s">
        <v>59</v>
      </c>
      <c r="J4" t="s">
        <v>57</v>
      </c>
      <c r="K4" t="s">
        <v>14</v>
      </c>
      <c r="L4" t="s">
        <v>59</v>
      </c>
      <c r="M4" t="s">
        <v>57</v>
      </c>
      <c r="N4" t="s">
        <v>14</v>
      </c>
      <c r="O4" t="s">
        <v>59</v>
      </c>
      <c r="P4" t="s">
        <v>57</v>
      </c>
      <c r="Q4" t="s">
        <v>14</v>
      </c>
      <c r="R4" t="s">
        <v>59</v>
      </c>
      <c r="S4" t="s">
        <v>61</v>
      </c>
    </row>
    <row r="5" spans="1:19">
      <c r="A5" t="s">
        <v>47</v>
      </c>
      <c r="B5">
        <v>0</v>
      </c>
      <c r="E5">
        <v>5.4</v>
      </c>
      <c r="F5">
        <f>E5/135.39</f>
        <v>3.9884777309993361E-2</v>
      </c>
      <c r="G5">
        <f>F5*3*1.5/5*100</f>
        <v>3.5896299578994024</v>
      </c>
      <c r="H5">
        <v>8.6999999999999993</v>
      </c>
      <c r="I5">
        <f>H5/135.39</f>
        <v>6.4258807888322625E-2</v>
      </c>
      <c r="J5">
        <f>(I5*3*1.5+F5*3*0.1)/5*100</f>
        <v>6.0226013738089978</v>
      </c>
      <c r="K5">
        <v>8.6</v>
      </c>
      <c r="L5">
        <f>K5/135.39</f>
        <v>6.3520200901100526E-2</v>
      </c>
      <c r="M5">
        <f>(L5*3*1.5+F5*3*0.1+I5*3*0.1)/5*100</f>
        <v>6.3416795922889442</v>
      </c>
      <c r="N5">
        <v>12</v>
      </c>
      <c r="O5">
        <f>N5/135.39</f>
        <v>8.8632838466651903E-2</v>
      </c>
      <c r="P5">
        <f>(O5*3*1.5++F5*3*0.1+I5*3*0.1+L5*3*0.1)/5*100</f>
        <v>8.9829381785951714</v>
      </c>
      <c r="Q5">
        <v>273.10000000000002</v>
      </c>
      <c r="R5">
        <f>Q5/135.39</f>
        <v>2.0171356821035529</v>
      </c>
      <c r="S5">
        <f>R5*3*0.5/5*100</f>
        <v>60.514070463106584</v>
      </c>
    </row>
    <row r="6" spans="1:19">
      <c r="B6">
        <v>0</v>
      </c>
      <c r="E6">
        <v>6.4</v>
      </c>
      <c r="F6">
        <f t="shared" ref="F6:F21" si="0">E6/135.39</f>
        <v>4.7270847182214352E-2</v>
      </c>
      <c r="G6">
        <f t="shared" ref="G6:G21" si="1">F6*3*1.5/5*100</f>
        <v>4.2543762463992918</v>
      </c>
      <c r="H6">
        <v>10.5</v>
      </c>
      <c r="I6">
        <f t="shared" ref="I6:I21" si="2">H6/135.39</f>
        <v>7.7553733658320412E-2</v>
      </c>
      <c r="J6">
        <f t="shared" ref="J6:J21" si="3">(I6*3*1.5+F6*3*0.1)/5*100</f>
        <v>7.2634611123421235</v>
      </c>
      <c r="K6">
        <v>9.5</v>
      </c>
      <c r="L6">
        <f t="shared" ref="L6:L21" si="4">K6/135.39</f>
        <v>7.0167663786099427E-2</v>
      </c>
      <c r="M6">
        <f t="shared" ref="M6:M21" si="5">(L6*3*1.5+F6*3*0.1+I6*3*0.1)/5*100</f>
        <v>7.0640372257921564</v>
      </c>
      <c r="N6">
        <v>13.5</v>
      </c>
      <c r="O6">
        <f t="shared" ref="O6:O21" si="6">N6/135.39</f>
        <v>9.9711943274983394E-2</v>
      </c>
      <c r="P6">
        <f t="shared" ref="P6:P21" si="7">(O6*3*1.5++F6*3*0.1+I6*3*0.1+L6*3*0.1)/5*100</f>
        <v>10.14402836250831</v>
      </c>
      <c r="Q6">
        <v>275</v>
      </c>
      <c r="R6">
        <f t="shared" ref="R6:R21" si="8">Q6/135.39</f>
        <v>2.031169214860773</v>
      </c>
      <c r="S6">
        <f t="shared" ref="S6:S21" si="9">R6*3*0.5/5*100</f>
        <v>60.935076445823185</v>
      </c>
    </row>
    <row r="8" spans="1:19">
      <c r="A8" t="s">
        <v>48</v>
      </c>
      <c r="B8">
        <v>0</v>
      </c>
      <c r="E8">
        <v>6.8</v>
      </c>
      <c r="F8">
        <f t="shared" si="0"/>
        <v>5.0225275131102746E-2</v>
      </c>
      <c r="G8">
        <f t="shared" si="1"/>
        <v>4.5202747617992465</v>
      </c>
      <c r="H8">
        <v>10.1</v>
      </c>
      <c r="I8">
        <f t="shared" si="2"/>
        <v>7.4599305709432018E-2</v>
      </c>
      <c r="J8">
        <f t="shared" si="3"/>
        <v>7.0152891646354991</v>
      </c>
      <c r="K8">
        <v>9.9</v>
      </c>
      <c r="L8">
        <f t="shared" si="4"/>
        <v>7.3122091734987821E-2</v>
      </c>
      <c r="M8">
        <f t="shared" si="5"/>
        <v>7.3299357411921129</v>
      </c>
      <c r="N8">
        <v>13.5</v>
      </c>
      <c r="O8">
        <f t="shared" si="6"/>
        <v>9.9711943274983394E-2</v>
      </c>
      <c r="P8">
        <f t="shared" si="7"/>
        <v>10.161754930201642</v>
      </c>
      <c r="Q8">
        <v>266.10000000000002</v>
      </c>
      <c r="R8">
        <f t="shared" si="8"/>
        <v>1.9654331929980062</v>
      </c>
      <c r="S8">
        <f t="shared" si="9"/>
        <v>58.962995789940187</v>
      </c>
    </row>
    <row r="9" spans="1:19">
      <c r="B9">
        <v>0</v>
      </c>
      <c r="E9">
        <v>6.5</v>
      </c>
      <c r="F9">
        <f t="shared" si="0"/>
        <v>4.8009454169436451E-2</v>
      </c>
      <c r="G9">
        <f t="shared" si="1"/>
        <v>4.3208508752492811</v>
      </c>
      <c r="H9">
        <v>9.6999999999999993</v>
      </c>
      <c r="I9">
        <f t="shared" si="2"/>
        <v>7.164487776054361E-2</v>
      </c>
      <c r="J9">
        <f t="shared" si="3"/>
        <v>6.7360957234655432</v>
      </c>
      <c r="K9">
        <v>9.6</v>
      </c>
      <c r="L9">
        <f t="shared" si="4"/>
        <v>7.0906270773321525E-2</v>
      </c>
      <c r="M9">
        <f t="shared" si="5"/>
        <v>7.0994903611788187</v>
      </c>
      <c r="N9">
        <v>12.1</v>
      </c>
      <c r="O9">
        <f t="shared" si="6"/>
        <v>8.9371445453874002E-2</v>
      </c>
      <c r="P9">
        <f t="shared" si="7"/>
        <v>9.1867937070684711</v>
      </c>
      <c r="Q9">
        <v>301.2</v>
      </c>
      <c r="R9">
        <f t="shared" si="8"/>
        <v>2.2246842455129627</v>
      </c>
      <c r="S9">
        <f t="shared" si="9"/>
        <v>66.740527365388886</v>
      </c>
    </row>
    <row r="11" spans="1:19">
      <c r="A11" t="s">
        <v>49</v>
      </c>
      <c r="B11">
        <v>0</v>
      </c>
      <c r="E11">
        <v>4.5</v>
      </c>
      <c r="F11">
        <f t="shared" si="0"/>
        <v>3.3237314424994467E-2</v>
      </c>
      <c r="G11">
        <f t="shared" si="1"/>
        <v>2.9913582982495015</v>
      </c>
      <c r="H11">
        <v>6.6</v>
      </c>
      <c r="I11">
        <f t="shared" si="2"/>
        <v>4.8748061156658543E-2</v>
      </c>
      <c r="J11">
        <f t="shared" si="3"/>
        <v>4.5867493906492367</v>
      </c>
      <c r="K11">
        <v>7</v>
      </c>
      <c r="L11">
        <f t="shared" si="4"/>
        <v>5.1702489105546943E-2</v>
      </c>
      <c r="M11">
        <f t="shared" si="5"/>
        <v>5.1451362729891423</v>
      </c>
      <c r="N11">
        <v>8.1</v>
      </c>
      <c r="O11">
        <f t="shared" si="6"/>
        <v>5.9827165964990034E-2</v>
      </c>
      <c r="P11">
        <f t="shared" si="7"/>
        <v>6.1865721249723018</v>
      </c>
      <c r="Q11">
        <v>287</v>
      </c>
      <c r="R11">
        <f t="shared" si="8"/>
        <v>2.1198020533274247</v>
      </c>
      <c r="S11">
        <f t="shared" si="9"/>
        <v>63.594061599822751</v>
      </c>
    </row>
    <row r="12" spans="1:19">
      <c r="B12">
        <v>0</v>
      </c>
      <c r="E12">
        <v>5.6</v>
      </c>
      <c r="F12">
        <f t="shared" si="0"/>
        <v>4.1361991284437551E-2</v>
      </c>
      <c r="G12">
        <f t="shared" si="1"/>
        <v>3.7225792155993793</v>
      </c>
      <c r="H12">
        <v>8.5</v>
      </c>
      <c r="I12">
        <f t="shared" si="2"/>
        <v>6.2781593913878428E-2</v>
      </c>
      <c r="J12">
        <f t="shared" si="3"/>
        <v>5.8985153999556843</v>
      </c>
      <c r="K12">
        <v>8.6</v>
      </c>
      <c r="L12">
        <f t="shared" si="4"/>
        <v>6.3520200901100526E-2</v>
      </c>
      <c r="M12">
        <f t="shared" si="5"/>
        <v>6.3416795922889433</v>
      </c>
      <c r="N12">
        <v>10.199999999999999</v>
      </c>
      <c r="O12">
        <f t="shared" si="6"/>
        <v>7.5337912696654116E-2</v>
      </c>
      <c r="P12">
        <f t="shared" si="7"/>
        <v>7.7863948592953687</v>
      </c>
      <c r="Q12">
        <v>294.10000000000002</v>
      </c>
      <c r="R12">
        <f t="shared" si="8"/>
        <v>2.1722431494201939</v>
      </c>
      <c r="S12">
        <f t="shared" si="9"/>
        <v>65.167294482605826</v>
      </c>
    </row>
    <row r="14" spans="1:19">
      <c r="A14" t="s">
        <v>50</v>
      </c>
      <c r="B14">
        <v>0</v>
      </c>
      <c r="E14">
        <v>5.2</v>
      </c>
      <c r="F14">
        <f t="shared" si="0"/>
        <v>3.8407563335549157E-2</v>
      </c>
      <c r="G14">
        <f t="shared" si="1"/>
        <v>3.4566807001994242</v>
      </c>
      <c r="H14">
        <v>9.1999999999999993</v>
      </c>
      <c r="I14">
        <f t="shared" si="2"/>
        <v>6.7951842824433117E-2</v>
      </c>
      <c r="J14">
        <f t="shared" si="3"/>
        <v>6.346111234212275</v>
      </c>
      <c r="K14">
        <v>8.4</v>
      </c>
      <c r="L14">
        <f t="shared" si="4"/>
        <v>6.2042986926656336E-2</v>
      </c>
      <c r="M14">
        <f t="shared" si="5"/>
        <v>6.2220252603589641</v>
      </c>
      <c r="N14">
        <v>11.7</v>
      </c>
      <c r="O14">
        <f t="shared" si="6"/>
        <v>8.6417017504985594E-2</v>
      </c>
      <c r="P14">
        <f t="shared" si="7"/>
        <v>8.7879459339685351</v>
      </c>
      <c r="Q14">
        <v>282.5</v>
      </c>
      <c r="R14">
        <f t="shared" si="8"/>
        <v>2.0865647389024304</v>
      </c>
      <c r="S14">
        <f t="shared" si="9"/>
        <v>62.596942167072925</v>
      </c>
    </row>
    <row r="15" spans="1:19">
      <c r="B15">
        <v>0</v>
      </c>
      <c r="E15">
        <v>6.1</v>
      </c>
      <c r="F15">
        <f t="shared" si="0"/>
        <v>4.505502622054805E-2</v>
      </c>
      <c r="G15">
        <f t="shared" si="1"/>
        <v>4.0549523598493247</v>
      </c>
      <c r="H15">
        <v>9.1</v>
      </c>
      <c r="I15">
        <f t="shared" si="2"/>
        <v>6.7213235837211019E-2</v>
      </c>
      <c r="J15">
        <f t="shared" si="3"/>
        <v>6.3195213826722805</v>
      </c>
      <c r="K15">
        <v>9.4</v>
      </c>
      <c r="L15">
        <f t="shared" si="4"/>
        <v>6.9429056798877328E-2</v>
      </c>
      <c r="M15">
        <f t="shared" si="5"/>
        <v>6.9222246842455135</v>
      </c>
      <c r="N15">
        <v>12.6</v>
      </c>
      <c r="O15">
        <f t="shared" si="6"/>
        <v>9.3064480389984494E-2</v>
      </c>
      <c r="P15">
        <f t="shared" si="7"/>
        <v>9.4659871482384244</v>
      </c>
      <c r="Q15">
        <v>278.3</v>
      </c>
      <c r="R15">
        <f t="shared" si="8"/>
        <v>2.0555432454391021</v>
      </c>
      <c r="S15">
        <f t="shared" si="9"/>
        <v>61.666297363173058</v>
      </c>
    </row>
    <row r="17" spans="1:19">
      <c r="A17" t="s">
        <v>51</v>
      </c>
      <c r="B17">
        <v>0</v>
      </c>
      <c r="E17">
        <v>3.5</v>
      </c>
      <c r="F17">
        <f t="shared" si="0"/>
        <v>2.5851244552773472E-2</v>
      </c>
      <c r="G17">
        <f t="shared" si="1"/>
        <v>2.3266120097496126</v>
      </c>
      <c r="H17">
        <v>6.1</v>
      </c>
      <c r="I17">
        <f t="shared" si="2"/>
        <v>4.505502622054805E-2</v>
      </c>
      <c r="J17">
        <f t="shared" si="3"/>
        <v>4.2100598271659653</v>
      </c>
      <c r="K17">
        <v>5.8</v>
      </c>
      <c r="L17">
        <f t="shared" si="4"/>
        <v>4.2839205258881755E-2</v>
      </c>
      <c r="M17">
        <f t="shared" si="5"/>
        <v>4.2809660979392872</v>
      </c>
      <c r="N17">
        <v>9</v>
      </c>
      <c r="O17">
        <f t="shared" si="6"/>
        <v>6.6474628849988934E-2</v>
      </c>
      <c r="P17">
        <f t="shared" si="7"/>
        <v>6.6651894526922248</v>
      </c>
      <c r="Q17">
        <v>254.7</v>
      </c>
      <c r="R17">
        <f t="shared" si="8"/>
        <v>1.8812319964546866</v>
      </c>
      <c r="S17">
        <f t="shared" si="9"/>
        <v>56.436959893640605</v>
      </c>
    </row>
    <row r="18" spans="1:19">
      <c r="B18">
        <v>0</v>
      </c>
      <c r="E18">
        <v>3.7</v>
      </c>
      <c r="F18">
        <f t="shared" si="0"/>
        <v>2.7328458527217672E-2</v>
      </c>
      <c r="G18">
        <f t="shared" si="1"/>
        <v>2.4595612674495904</v>
      </c>
      <c r="H18">
        <v>7</v>
      </c>
      <c r="I18">
        <f t="shared" si="2"/>
        <v>5.1702489105546943E-2</v>
      </c>
      <c r="J18">
        <f t="shared" si="3"/>
        <v>4.8171947706625309</v>
      </c>
      <c r="K18">
        <v>7.4</v>
      </c>
      <c r="L18">
        <f t="shared" si="4"/>
        <v>5.4656917054435344E-2</v>
      </c>
      <c r="M18">
        <f t="shared" si="5"/>
        <v>5.3933082206957677</v>
      </c>
      <c r="N18">
        <v>11.9</v>
      </c>
      <c r="O18">
        <f t="shared" si="6"/>
        <v>8.7894231479429805E-2</v>
      </c>
      <c r="P18">
        <f t="shared" si="7"/>
        <v>8.7126080212718815</v>
      </c>
      <c r="Q18">
        <v>267.89999999999998</v>
      </c>
      <c r="R18">
        <f t="shared" si="8"/>
        <v>1.9787281187680035</v>
      </c>
      <c r="S18">
        <f t="shared" si="9"/>
        <v>59.361843563040104</v>
      </c>
    </row>
    <row r="20" spans="1:19">
      <c r="A20" t="s">
        <v>52</v>
      </c>
      <c r="B20">
        <v>0</v>
      </c>
      <c r="E20">
        <v>3.6</v>
      </c>
      <c r="F20">
        <f t="shared" si="0"/>
        <v>2.658985153999557E-2</v>
      </c>
      <c r="G20">
        <f t="shared" si="1"/>
        <v>2.3930866385996015</v>
      </c>
      <c r="H20">
        <v>6.9</v>
      </c>
      <c r="I20">
        <f t="shared" si="2"/>
        <v>5.0963882118324845E-2</v>
      </c>
      <c r="J20">
        <f t="shared" si="3"/>
        <v>4.7462884998892099</v>
      </c>
      <c r="K20">
        <v>8.3000000000000007</v>
      </c>
      <c r="L20">
        <f t="shared" si="4"/>
        <v>6.1304379939434238E-2</v>
      </c>
      <c r="M20">
        <f t="shared" si="5"/>
        <v>5.982716596499003</v>
      </c>
      <c r="N20">
        <v>12.2</v>
      </c>
      <c r="O20">
        <f t="shared" si="6"/>
        <v>9.01100524410961E-2</v>
      </c>
      <c r="P20">
        <f t="shared" si="7"/>
        <v>8.9430534012851748</v>
      </c>
      <c r="Q20">
        <v>246.1</v>
      </c>
      <c r="R20">
        <f t="shared" si="8"/>
        <v>1.817711795553586</v>
      </c>
      <c r="S20">
        <f t="shared" si="9"/>
        <v>54.531353866607581</v>
      </c>
    </row>
    <row r="21" spans="1:19">
      <c r="B21">
        <v>0</v>
      </c>
      <c r="E21">
        <v>3.5</v>
      </c>
      <c r="F21">
        <f t="shared" si="0"/>
        <v>2.5851244552773472E-2</v>
      </c>
      <c r="G21">
        <f t="shared" si="1"/>
        <v>2.3266120097496126</v>
      </c>
      <c r="H21">
        <v>8.3000000000000007</v>
      </c>
      <c r="I21">
        <f t="shared" si="2"/>
        <v>6.1304379939434238E-2</v>
      </c>
      <c r="J21">
        <f t="shared" si="3"/>
        <v>5.6725016618657218</v>
      </c>
      <c r="K21">
        <v>7.9</v>
      </c>
      <c r="L21">
        <f t="shared" si="4"/>
        <v>5.8349951990545837E-2</v>
      </c>
      <c r="M21">
        <f t="shared" si="5"/>
        <v>5.7744294261023708</v>
      </c>
      <c r="N21">
        <v>11.5</v>
      </c>
      <c r="O21">
        <f t="shared" si="6"/>
        <v>8.4939803530541411E-2</v>
      </c>
      <c r="P21">
        <f t="shared" si="7"/>
        <v>8.5176157766452469</v>
      </c>
      <c r="Q21">
        <v>273</v>
      </c>
      <c r="R21">
        <f t="shared" si="8"/>
        <v>2.0163970751163309</v>
      </c>
      <c r="S21">
        <f t="shared" si="9"/>
        <v>60.491912253489929</v>
      </c>
    </row>
    <row r="24" spans="1:19">
      <c r="A24" s="1" t="s">
        <v>18</v>
      </c>
      <c r="B24" s="1" t="s">
        <v>62</v>
      </c>
    </row>
    <row r="25" spans="1:19">
      <c r="A25" t="s">
        <v>47</v>
      </c>
      <c r="B25">
        <v>157</v>
      </c>
      <c r="C25">
        <v>139</v>
      </c>
      <c r="D25">
        <v>147</v>
      </c>
      <c r="E25">
        <f>AVERAGE(B25:D25)</f>
        <v>147.66666666666666</v>
      </c>
      <c r="F25">
        <f>STDEV(B25:D25)</f>
        <v>9.0184995056457886</v>
      </c>
    </row>
    <row r="26" spans="1:19">
      <c r="B26">
        <v>132</v>
      </c>
      <c r="C26">
        <v>129</v>
      </c>
      <c r="D26">
        <v>151</v>
      </c>
      <c r="E26">
        <f t="shared" ref="E26:E41" si="10">AVERAGE(B26:D26)</f>
        <v>137.33333333333334</v>
      </c>
      <c r="F26">
        <f t="shared" ref="F26:F41" si="11">STDEV(B26:D26)</f>
        <v>11.930353445448853</v>
      </c>
    </row>
    <row r="28" spans="1:19">
      <c r="A28" t="s">
        <v>48</v>
      </c>
      <c r="B28">
        <v>147</v>
      </c>
      <c r="C28">
        <v>121</v>
      </c>
      <c r="D28">
        <v>153</v>
      </c>
      <c r="E28">
        <f t="shared" si="10"/>
        <v>140.33333333333334</v>
      </c>
      <c r="F28">
        <f t="shared" si="11"/>
        <v>17.009801096230767</v>
      </c>
    </row>
    <row r="29" spans="1:19">
      <c r="B29">
        <v>141</v>
      </c>
      <c r="C29">
        <v>150</v>
      </c>
      <c r="D29">
        <v>151</v>
      </c>
      <c r="E29">
        <f t="shared" si="10"/>
        <v>147.33333333333334</v>
      </c>
      <c r="F29">
        <f t="shared" si="11"/>
        <v>5.5075705472861012</v>
      </c>
    </row>
    <row r="31" spans="1:19">
      <c r="A31" t="s">
        <v>49</v>
      </c>
      <c r="B31">
        <v>121</v>
      </c>
      <c r="C31">
        <v>141</v>
      </c>
      <c r="D31">
        <v>163</v>
      </c>
      <c r="E31">
        <f t="shared" si="10"/>
        <v>141.66666666666666</v>
      </c>
      <c r="F31">
        <f t="shared" si="11"/>
        <v>21.007935008784944</v>
      </c>
    </row>
    <row r="32" spans="1:19">
      <c r="B32">
        <v>139</v>
      </c>
      <c r="C32">
        <v>153</v>
      </c>
      <c r="D32">
        <v>170</v>
      </c>
      <c r="E32">
        <f t="shared" si="10"/>
        <v>154</v>
      </c>
      <c r="F32">
        <f t="shared" si="11"/>
        <v>15.524174696260024</v>
      </c>
    </row>
    <row r="34" spans="1:6">
      <c r="A34" t="s">
        <v>50</v>
      </c>
      <c r="B34">
        <v>142</v>
      </c>
      <c r="C34">
        <v>129</v>
      </c>
      <c r="D34">
        <v>139</v>
      </c>
      <c r="E34">
        <f t="shared" si="10"/>
        <v>136.66666666666666</v>
      </c>
      <c r="F34">
        <f t="shared" si="11"/>
        <v>6.8068592855540455</v>
      </c>
    </row>
    <row r="35" spans="1:6">
      <c r="B35">
        <v>142</v>
      </c>
      <c r="C35">
        <v>157</v>
      </c>
      <c r="D35">
        <v>151</v>
      </c>
      <c r="E35">
        <f t="shared" si="10"/>
        <v>150</v>
      </c>
      <c r="F35">
        <f t="shared" si="11"/>
        <v>7.5498344352707498</v>
      </c>
    </row>
    <row r="37" spans="1:6">
      <c r="A37" t="s">
        <v>51</v>
      </c>
      <c r="B37">
        <v>153</v>
      </c>
      <c r="C37">
        <v>143</v>
      </c>
      <c r="D37">
        <v>123</v>
      </c>
      <c r="E37">
        <f t="shared" si="10"/>
        <v>139.66666666666666</v>
      </c>
      <c r="F37">
        <f t="shared" si="11"/>
        <v>15.275252316519467</v>
      </c>
    </row>
    <row r="38" spans="1:6">
      <c r="B38">
        <v>134</v>
      </c>
      <c r="C38">
        <v>138</v>
      </c>
      <c r="D38">
        <v>145</v>
      </c>
      <c r="E38">
        <f t="shared" si="10"/>
        <v>139</v>
      </c>
      <c r="F38">
        <f t="shared" si="11"/>
        <v>5.5677643628300215</v>
      </c>
    </row>
    <row r="40" spans="1:6">
      <c r="A40" t="s">
        <v>52</v>
      </c>
      <c r="B40">
        <v>151</v>
      </c>
      <c r="C40">
        <v>149</v>
      </c>
      <c r="D40">
        <v>157</v>
      </c>
      <c r="E40">
        <f t="shared" si="10"/>
        <v>152.33333333333334</v>
      </c>
      <c r="F40">
        <f t="shared" si="11"/>
        <v>4.1633319989322661</v>
      </c>
    </row>
    <row r="41" spans="1:6">
      <c r="B41">
        <v>128</v>
      </c>
      <c r="C41">
        <v>149</v>
      </c>
      <c r="D41">
        <v>156</v>
      </c>
      <c r="E41">
        <f t="shared" si="10"/>
        <v>144.33333333333334</v>
      </c>
      <c r="F41">
        <f t="shared" si="11"/>
        <v>14.571661996262931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22DE-06C4-6349-A594-55D8CA9AF443}">
  <dimension ref="A1:S41"/>
  <sheetViews>
    <sheetView workbookViewId="0">
      <selection activeCell="M20" sqref="M20:M21"/>
    </sheetView>
  </sheetViews>
  <sheetFormatPr baseColWidth="10" defaultRowHeight="16"/>
  <cols>
    <col min="2" max="2" width="11" customWidth="1"/>
    <col min="4" max="4" width="12" customWidth="1"/>
    <col min="7" max="7" width="12.5" customWidth="1"/>
    <col min="10" max="10" width="12.83203125" customWidth="1"/>
    <col min="13" max="13" width="14" customWidth="1"/>
    <col min="16" max="16" width="12.83203125" customWidth="1"/>
  </cols>
  <sheetData>
    <row r="1" spans="1:19">
      <c r="A1" s="1" t="s">
        <v>33</v>
      </c>
      <c r="B1" s="1" t="s">
        <v>34</v>
      </c>
    </row>
    <row r="2" spans="1:19">
      <c r="A2" t="s">
        <v>60</v>
      </c>
    </row>
    <row r="3" spans="1:19">
      <c r="B3" t="s">
        <v>26</v>
      </c>
      <c r="E3" t="s">
        <v>53</v>
      </c>
      <c r="H3" t="s">
        <v>45</v>
      </c>
      <c r="K3" t="s">
        <v>54</v>
      </c>
      <c r="N3" t="s">
        <v>55</v>
      </c>
      <c r="Q3" t="s">
        <v>56</v>
      </c>
    </row>
    <row r="4" spans="1:19">
      <c r="A4" s="1" t="s">
        <v>18</v>
      </c>
      <c r="B4" t="s">
        <v>14</v>
      </c>
      <c r="C4" t="s">
        <v>58</v>
      </c>
      <c r="D4" t="s">
        <v>57</v>
      </c>
      <c r="E4" t="s">
        <v>14</v>
      </c>
      <c r="F4" t="s">
        <v>58</v>
      </c>
      <c r="G4" t="s">
        <v>57</v>
      </c>
      <c r="H4" t="s">
        <v>14</v>
      </c>
      <c r="I4" t="s">
        <v>59</v>
      </c>
      <c r="J4" t="s">
        <v>57</v>
      </c>
      <c r="K4" t="s">
        <v>14</v>
      </c>
      <c r="L4" t="s">
        <v>59</v>
      </c>
      <c r="M4" t="s">
        <v>57</v>
      </c>
      <c r="N4" t="s">
        <v>14</v>
      </c>
      <c r="O4" t="s">
        <v>59</v>
      </c>
      <c r="P4" t="s">
        <v>57</v>
      </c>
      <c r="Q4" t="s">
        <v>14</v>
      </c>
      <c r="R4" t="s">
        <v>59</v>
      </c>
      <c r="S4" t="s">
        <v>61</v>
      </c>
    </row>
    <row r="5" spans="1:19">
      <c r="A5" t="s">
        <v>47</v>
      </c>
      <c r="B5">
        <v>0</v>
      </c>
      <c r="E5">
        <v>5.3</v>
      </c>
      <c r="F5">
        <f>E5/135.39</f>
        <v>3.9146170322771255E-2</v>
      </c>
      <c r="G5">
        <f>F5*3*1.5/5*100</f>
        <v>3.5231553290494126</v>
      </c>
      <c r="H5">
        <v>8.8000000000000007</v>
      </c>
      <c r="I5">
        <f>H5/135.39</f>
        <v>6.4997414875544737E-2</v>
      </c>
      <c r="J5">
        <f>(I5*3*1.5+F5*3*0.1)/5*100</f>
        <v>6.0846443607356537</v>
      </c>
      <c r="K5">
        <v>9.3000000000000007</v>
      </c>
      <c r="L5">
        <f>K5/135.39</f>
        <v>6.869044981165523E-2</v>
      </c>
      <c r="M5">
        <f>(L5*3*1.5+F5*3*0.1+I5*3*0.1)/5*100</f>
        <v>6.8070019942388678</v>
      </c>
      <c r="N5">
        <v>11.3</v>
      </c>
      <c r="O5">
        <f>N5/135.39</f>
        <v>8.3462589556097214E-2</v>
      </c>
      <c r="P5">
        <f>(O5*3*1.5++F5*3*0.1+I5*3*0.1+L5*3*0.1)/5*100</f>
        <v>8.5486372701085784</v>
      </c>
      <c r="Q5">
        <v>285.7</v>
      </c>
      <c r="R5">
        <f>Q5/135.39</f>
        <v>2.1102001624935371</v>
      </c>
      <c r="S5">
        <f>R5*3*0.5/5*100</f>
        <v>63.306004874806106</v>
      </c>
    </row>
    <row r="6" spans="1:19">
      <c r="B6">
        <v>0</v>
      </c>
      <c r="E6">
        <v>5.2</v>
      </c>
      <c r="F6">
        <f t="shared" ref="F6:F21" si="0">E6/135.39</f>
        <v>3.8407563335549157E-2</v>
      </c>
      <c r="G6">
        <f t="shared" ref="G6:G21" si="1">F6*3*1.5/5*100</f>
        <v>3.4566807001994242</v>
      </c>
      <c r="H6">
        <v>8.6999999999999993</v>
      </c>
      <c r="I6">
        <f t="shared" ref="I6:I21" si="2">H6/135.39</f>
        <v>6.4258807888322625E-2</v>
      </c>
      <c r="J6">
        <f t="shared" ref="J6:J21" si="3">(I6*3*1.5+F6*3*0.1)/5*100</f>
        <v>6.0137380899623327</v>
      </c>
      <c r="K6">
        <v>8.8000000000000007</v>
      </c>
      <c r="L6">
        <f t="shared" ref="L6:L21" si="4">K6/135.39</f>
        <v>6.4997414875544737E-2</v>
      </c>
      <c r="M6">
        <f t="shared" ref="M6:M21" si="5">(L6*3*1.5+F6*3*0.1+I6*3*0.1)/5*100</f>
        <v>6.4657655661422559</v>
      </c>
      <c r="N6">
        <v>10</v>
      </c>
      <c r="O6">
        <f t="shared" ref="O6:O21" si="6">N6/135.39</f>
        <v>7.3860698722209919E-2</v>
      </c>
      <c r="P6">
        <f t="shared" ref="P6:P21" si="7">(O6*3*1.5++F6*3*0.1+I6*3*0.1+L6*3*0.1)/5*100</f>
        <v>7.6534456015953936</v>
      </c>
      <c r="Q6">
        <v>277.89999999999998</v>
      </c>
      <c r="R6">
        <f t="shared" ref="R6:R21" si="8">Q6/135.39</f>
        <v>2.0525888174902134</v>
      </c>
      <c r="S6">
        <f t="shared" ref="S6:S21" si="9">R6*3*0.5/5*100</f>
        <v>61.5776645247064</v>
      </c>
    </row>
    <row r="8" spans="1:19">
      <c r="A8" t="s">
        <v>48</v>
      </c>
      <c r="B8">
        <v>0</v>
      </c>
      <c r="E8">
        <v>5.0999999999999996</v>
      </c>
      <c r="F8">
        <f t="shared" si="0"/>
        <v>3.7668956348327058E-2</v>
      </c>
      <c r="G8">
        <f t="shared" si="1"/>
        <v>3.3902060713494353</v>
      </c>
      <c r="H8">
        <v>8.6</v>
      </c>
      <c r="I8">
        <f t="shared" si="2"/>
        <v>6.3520200901100526E-2</v>
      </c>
      <c r="J8">
        <f t="shared" si="3"/>
        <v>5.9428318191890099</v>
      </c>
      <c r="K8">
        <v>8.5</v>
      </c>
      <c r="L8">
        <f t="shared" si="4"/>
        <v>6.2781593913878428E-2</v>
      </c>
      <c r="M8">
        <f t="shared" si="5"/>
        <v>6.2574783957456237</v>
      </c>
      <c r="N8">
        <v>11.6</v>
      </c>
      <c r="O8">
        <f t="shared" si="6"/>
        <v>8.5678410517763509E-2</v>
      </c>
      <c r="P8">
        <f t="shared" si="7"/>
        <v>8.6948814535785512</v>
      </c>
      <c r="Q8">
        <v>287.39999999999998</v>
      </c>
      <c r="R8">
        <f t="shared" si="8"/>
        <v>2.1227564812763129</v>
      </c>
      <c r="S8">
        <f t="shared" si="9"/>
        <v>63.682694438289388</v>
      </c>
    </row>
    <row r="9" spans="1:19">
      <c r="B9">
        <v>0</v>
      </c>
      <c r="E9">
        <v>5.3</v>
      </c>
      <c r="F9">
        <f t="shared" si="0"/>
        <v>3.9146170322771255E-2</v>
      </c>
      <c r="G9">
        <f t="shared" si="1"/>
        <v>3.5231553290494126</v>
      </c>
      <c r="H9">
        <v>8.5</v>
      </c>
      <c r="I9">
        <f t="shared" si="2"/>
        <v>6.2781593913878428E-2</v>
      </c>
      <c r="J9">
        <f t="shared" si="3"/>
        <v>5.8852204741856857</v>
      </c>
      <c r="K9">
        <v>8.5</v>
      </c>
      <c r="L9">
        <f t="shared" si="4"/>
        <v>6.2781593913878428E-2</v>
      </c>
      <c r="M9">
        <f t="shared" si="5"/>
        <v>6.2619100376689563</v>
      </c>
      <c r="N9">
        <v>11.7</v>
      </c>
      <c r="O9">
        <f t="shared" si="6"/>
        <v>8.6417017504985594E-2</v>
      </c>
      <c r="P9">
        <f t="shared" si="7"/>
        <v>8.7657877243518723</v>
      </c>
      <c r="Q9">
        <v>292.89999999999998</v>
      </c>
      <c r="R9">
        <f t="shared" si="8"/>
        <v>2.1633798655735283</v>
      </c>
      <c r="S9">
        <f t="shared" si="9"/>
        <v>64.901395967205858</v>
      </c>
    </row>
    <row r="11" spans="1:19">
      <c r="A11" t="s">
        <v>49</v>
      </c>
      <c r="B11">
        <v>0</v>
      </c>
      <c r="E11">
        <v>5.6</v>
      </c>
      <c r="F11">
        <f t="shared" si="0"/>
        <v>4.1361991284437551E-2</v>
      </c>
      <c r="G11">
        <f t="shared" si="1"/>
        <v>3.7225792155993793</v>
      </c>
      <c r="H11">
        <v>9.1999999999999993</v>
      </c>
      <c r="I11">
        <f t="shared" si="2"/>
        <v>6.7951842824433117E-2</v>
      </c>
      <c r="J11">
        <f t="shared" si="3"/>
        <v>6.3638378019056061</v>
      </c>
      <c r="K11">
        <v>9.6999999999999993</v>
      </c>
      <c r="L11">
        <f t="shared" si="4"/>
        <v>7.164487776054361E-2</v>
      </c>
      <c r="M11">
        <f t="shared" si="5"/>
        <v>7.1039220031021495</v>
      </c>
      <c r="N11">
        <v>13.4</v>
      </c>
      <c r="O11">
        <f t="shared" si="6"/>
        <v>9.8973336287761296E-2</v>
      </c>
      <c r="P11">
        <f t="shared" si="7"/>
        <v>9.9933525371150029</v>
      </c>
      <c r="Q11">
        <v>372.2</v>
      </c>
      <c r="R11">
        <f t="shared" si="8"/>
        <v>2.7490952064406531</v>
      </c>
      <c r="S11">
        <f t="shared" si="9"/>
        <v>82.472856193219584</v>
      </c>
    </row>
    <row r="12" spans="1:19">
      <c r="B12">
        <v>0</v>
      </c>
      <c r="E12">
        <v>5</v>
      </c>
      <c r="F12">
        <f t="shared" si="0"/>
        <v>3.693034936110496E-2</v>
      </c>
      <c r="G12">
        <f t="shared" si="1"/>
        <v>3.3237314424994469</v>
      </c>
      <c r="H12">
        <v>8.6999999999999993</v>
      </c>
      <c r="I12">
        <f t="shared" si="2"/>
        <v>6.4258807888322625E-2</v>
      </c>
      <c r="J12">
        <f t="shared" si="3"/>
        <v>6.0048748061156658</v>
      </c>
      <c r="K12">
        <v>9.1999999999999993</v>
      </c>
      <c r="L12">
        <f t="shared" si="4"/>
        <v>6.7951842824433117E-2</v>
      </c>
      <c r="M12">
        <f t="shared" si="5"/>
        <v>6.7228007976955455</v>
      </c>
      <c r="N12">
        <v>12.1</v>
      </c>
      <c r="O12">
        <f t="shared" si="6"/>
        <v>8.9371445453874002E-2</v>
      </c>
      <c r="P12">
        <f t="shared" si="7"/>
        <v>9.058276091291825</v>
      </c>
      <c r="Q12">
        <v>382.4</v>
      </c>
      <c r="R12">
        <f t="shared" si="8"/>
        <v>2.8244331191373071</v>
      </c>
      <c r="S12">
        <f t="shared" si="9"/>
        <v>84.732993574119206</v>
      </c>
    </row>
    <row r="14" spans="1:19">
      <c r="A14" t="s">
        <v>50</v>
      </c>
      <c r="B14">
        <v>0</v>
      </c>
      <c r="E14">
        <v>4.4000000000000004</v>
      </c>
      <c r="F14">
        <f t="shared" si="0"/>
        <v>3.2498707437772369E-2</v>
      </c>
      <c r="G14">
        <f t="shared" si="1"/>
        <v>2.9248836693995131</v>
      </c>
      <c r="H14">
        <v>6.7</v>
      </c>
      <c r="I14">
        <f t="shared" si="2"/>
        <v>4.9486668143880648E-2</v>
      </c>
      <c r="J14">
        <f t="shared" si="3"/>
        <v>4.6487923775758926</v>
      </c>
      <c r="K14">
        <v>7.1</v>
      </c>
      <c r="L14">
        <f t="shared" si="4"/>
        <v>5.2441096092769042E-2</v>
      </c>
      <c r="M14">
        <f t="shared" si="5"/>
        <v>5.2116109018391326</v>
      </c>
      <c r="N14">
        <v>10.1</v>
      </c>
      <c r="O14">
        <f t="shared" si="6"/>
        <v>7.4599305709432018E-2</v>
      </c>
      <c r="P14">
        <f t="shared" si="7"/>
        <v>7.520496343895414</v>
      </c>
      <c r="Q14">
        <v>271.2</v>
      </c>
      <c r="R14">
        <f t="shared" si="8"/>
        <v>2.0031021493463328</v>
      </c>
      <c r="S14">
        <f t="shared" si="9"/>
        <v>60.093064480389977</v>
      </c>
    </row>
    <row r="15" spans="1:19">
      <c r="B15">
        <v>0</v>
      </c>
      <c r="E15">
        <v>2</v>
      </c>
      <c r="F15">
        <f t="shared" si="0"/>
        <v>1.4772139744441984E-2</v>
      </c>
      <c r="G15">
        <f t="shared" si="1"/>
        <v>1.3294925769997783</v>
      </c>
      <c r="H15">
        <v>6.8</v>
      </c>
      <c r="I15">
        <f t="shared" si="2"/>
        <v>5.0225275131102746E-2</v>
      </c>
      <c r="J15">
        <f t="shared" si="3"/>
        <v>4.6089076002658986</v>
      </c>
      <c r="K15">
        <v>7</v>
      </c>
      <c r="L15">
        <f t="shared" si="4"/>
        <v>5.1702489105546943E-2</v>
      </c>
      <c r="M15">
        <f t="shared" si="5"/>
        <v>5.0432085087524925</v>
      </c>
      <c r="N15">
        <v>10.3</v>
      </c>
      <c r="O15">
        <f t="shared" si="6"/>
        <v>7.6076519683876229E-2</v>
      </c>
      <c r="P15">
        <f t="shared" si="7"/>
        <v>7.5470861954354111</v>
      </c>
      <c r="Q15">
        <v>271</v>
      </c>
      <c r="R15">
        <f t="shared" si="8"/>
        <v>2.0016249353718889</v>
      </c>
      <c r="S15">
        <f t="shared" si="9"/>
        <v>60.048748061156665</v>
      </c>
    </row>
    <row r="17" spans="1:19">
      <c r="A17" t="s">
        <v>51</v>
      </c>
      <c r="B17">
        <v>0</v>
      </c>
      <c r="E17">
        <v>4.2</v>
      </c>
      <c r="F17">
        <f t="shared" si="0"/>
        <v>3.1021493463328168E-2</v>
      </c>
      <c r="G17">
        <f t="shared" si="1"/>
        <v>2.7919344116995353</v>
      </c>
      <c r="H17">
        <v>7.1</v>
      </c>
      <c r="I17">
        <f t="shared" si="2"/>
        <v>5.2441096092769042E-2</v>
      </c>
      <c r="J17">
        <f t="shared" si="3"/>
        <v>4.905827609129183</v>
      </c>
      <c r="K17">
        <v>7.1</v>
      </c>
      <c r="L17">
        <f t="shared" si="4"/>
        <v>5.2441096092769042E-2</v>
      </c>
      <c r="M17">
        <f t="shared" si="5"/>
        <v>5.2204741856857968</v>
      </c>
      <c r="N17">
        <v>9.9</v>
      </c>
      <c r="O17">
        <f t="shared" si="6"/>
        <v>7.3122091734987821E-2</v>
      </c>
      <c r="P17">
        <f t="shared" si="7"/>
        <v>7.3964103700421013</v>
      </c>
      <c r="Q17">
        <v>272.89999999999998</v>
      </c>
      <c r="R17">
        <f t="shared" si="8"/>
        <v>2.0156584681291085</v>
      </c>
      <c r="S17">
        <f t="shared" si="9"/>
        <v>60.469754043873245</v>
      </c>
    </row>
    <row r="18" spans="1:19">
      <c r="B18">
        <v>0</v>
      </c>
      <c r="E18">
        <v>4.3</v>
      </c>
      <c r="F18">
        <f t="shared" si="0"/>
        <v>3.1760100450550263E-2</v>
      </c>
      <c r="G18">
        <f t="shared" si="1"/>
        <v>2.8584090405495237</v>
      </c>
      <c r="H18">
        <v>6.8</v>
      </c>
      <c r="I18">
        <f t="shared" si="2"/>
        <v>5.0225275131102746E-2</v>
      </c>
      <c r="J18">
        <f t="shared" si="3"/>
        <v>4.7108353645025485</v>
      </c>
      <c r="K18">
        <v>6.3</v>
      </c>
      <c r="L18">
        <f t="shared" si="4"/>
        <v>4.6532240194992247E-2</v>
      </c>
      <c r="M18">
        <f t="shared" si="5"/>
        <v>4.6798138710392196</v>
      </c>
      <c r="N18">
        <v>10.199999999999999</v>
      </c>
      <c r="O18">
        <f t="shared" si="6"/>
        <v>7.5337912696654116E-2</v>
      </c>
      <c r="P18">
        <f t="shared" si="7"/>
        <v>7.5515178373587428</v>
      </c>
      <c r="Q18">
        <v>265.89999999999998</v>
      </c>
      <c r="R18">
        <f t="shared" si="8"/>
        <v>1.9639559790235617</v>
      </c>
      <c r="S18">
        <f t="shared" si="9"/>
        <v>58.918679370706847</v>
      </c>
    </row>
    <row r="20" spans="1:19">
      <c r="A20" t="s">
        <v>52</v>
      </c>
      <c r="B20">
        <v>0</v>
      </c>
      <c r="E20">
        <v>3.5</v>
      </c>
      <c r="F20">
        <f t="shared" si="0"/>
        <v>2.5851244552773472E-2</v>
      </c>
      <c r="G20">
        <f t="shared" si="1"/>
        <v>2.3266120097496126</v>
      </c>
      <c r="H20">
        <v>6</v>
      </c>
      <c r="I20">
        <f t="shared" si="2"/>
        <v>4.4316419233325952E-2</v>
      </c>
      <c r="J20">
        <f t="shared" si="3"/>
        <v>4.1435851983159759</v>
      </c>
      <c r="K20">
        <v>5.2</v>
      </c>
      <c r="L20">
        <f t="shared" si="4"/>
        <v>3.8407563335549157E-2</v>
      </c>
      <c r="M20">
        <f t="shared" si="5"/>
        <v>3.8776866829160204</v>
      </c>
      <c r="N20">
        <v>9.1</v>
      </c>
      <c r="O20">
        <f t="shared" si="6"/>
        <v>6.7213235837211019E-2</v>
      </c>
      <c r="P20">
        <f t="shared" si="7"/>
        <v>6.7006425880788836</v>
      </c>
      <c r="Q20">
        <v>239.5</v>
      </c>
      <c r="R20">
        <f t="shared" si="8"/>
        <v>1.7689637343969276</v>
      </c>
      <c r="S20">
        <f t="shared" si="9"/>
        <v>53.068912031907821</v>
      </c>
    </row>
    <row r="21" spans="1:19">
      <c r="B21">
        <v>0</v>
      </c>
      <c r="E21">
        <v>3.7</v>
      </c>
      <c r="F21">
        <f t="shared" si="0"/>
        <v>2.7328458527217672E-2</v>
      </c>
      <c r="G21">
        <f t="shared" si="1"/>
        <v>2.4595612674495904</v>
      </c>
      <c r="H21">
        <v>6</v>
      </c>
      <c r="I21">
        <f t="shared" si="2"/>
        <v>4.4316419233325952E-2</v>
      </c>
      <c r="J21">
        <f t="shared" si="3"/>
        <v>4.1524484821626411</v>
      </c>
      <c r="K21">
        <v>5.2</v>
      </c>
      <c r="L21">
        <f t="shared" si="4"/>
        <v>3.8407563335549157E-2</v>
      </c>
      <c r="M21">
        <f t="shared" si="5"/>
        <v>3.8865499667626855</v>
      </c>
      <c r="N21">
        <v>9</v>
      </c>
      <c r="O21">
        <f t="shared" si="6"/>
        <v>6.6474628849988934E-2</v>
      </c>
      <c r="P21">
        <f t="shared" si="7"/>
        <v>6.643031243075562</v>
      </c>
      <c r="Q21">
        <v>238.7</v>
      </c>
      <c r="R21">
        <f t="shared" si="8"/>
        <v>1.7630548784991507</v>
      </c>
      <c r="S21">
        <f t="shared" si="9"/>
        <v>52.891646354974519</v>
      </c>
    </row>
    <row r="24" spans="1:19">
      <c r="A24" s="1" t="s">
        <v>18</v>
      </c>
      <c r="B24" s="1" t="s">
        <v>62</v>
      </c>
    </row>
    <row r="25" spans="1:19">
      <c r="A25" t="s">
        <v>47</v>
      </c>
      <c r="B25">
        <v>157</v>
      </c>
      <c r="C25">
        <v>139</v>
      </c>
      <c r="D25">
        <v>147</v>
      </c>
      <c r="E25">
        <f>AVERAGE(B25:D25)</f>
        <v>147.66666666666666</v>
      </c>
      <c r="F25">
        <f>STDEV(B25:D25)</f>
        <v>9.0184995056457886</v>
      </c>
    </row>
    <row r="26" spans="1:19">
      <c r="B26">
        <v>132</v>
      </c>
      <c r="C26">
        <v>129</v>
      </c>
      <c r="D26">
        <v>151</v>
      </c>
      <c r="E26">
        <f t="shared" ref="E26:E41" si="10">AVERAGE(B26:D26)</f>
        <v>137.33333333333334</v>
      </c>
      <c r="F26">
        <f t="shared" ref="F26:F41" si="11">STDEV(B26:D26)</f>
        <v>11.930353445448853</v>
      </c>
    </row>
    <row r="28" spans="1:19">
      <c r="A28" t="s">
        <v>48</v>
      </c>
      <c r="B28">
        <v>147</v>
      </c>
      <c r="C28">
        <v>121</v>
      </c>
      <c r="D28">
        <v>153</v>
      </c>
      <c r="E28">
        <f t="shared" si="10"/>
        <v>140.33333333333334</v>
      </c>
      <c r="F28">
        <f t="shared" si="11"/>
        <v>17.009801096230767</v>
      </c>
    </row>
    <row r="29" spans="1:19">
      <c r="B29">
        <v>141</v>
      </c>
      <c r="C29">
        <v>150</v>
      </c>
      <c r="D29">
        <v>151</v>
      </c>
      <c r="E29">
        <f t="shared" si="10"/>
        <v>147.33333333333334</v>
      </c>
      <c r="F29">
        <f t="shared" si="11"/>
        <v>5.5075705472861012</v>
      </c>
    </row>
    <row r="31" spans="1:19">
      <c r="A31" t="s">
        <v>49</v>
      </c>
      <c r="B31">
        <v>121</v>
      </c>
      <c r="C31">
        <v>141</v>
      </c>
      <c r="D31">
        <v>163</v>
      </c>
      <c r="E31">
        <f t="shared" si="10"/>
        <v>141.66666666666666</v>
      </c>
      <c r="F31">
        <f t="shared" si="11"/>
        <v>21.007935008784944</v>
      </c>
    </row>
    <row r="32" spans="1:19">
      <c r="B32">
        <v>139</v>
      </c>
      <c r="C32">
        <v>153</v>
      </c>
      <c r="D32">
        <v>170</v>
      </c>
      <c r="E32">
        <f t="shared" si="10"/>
        <v>154</v>
      </c>
      <c r="F32">
        <f t="shared" si="11"/>
        <v>15.524174696260024</v>
      </c>
    </row>
    <row r="34" spans="1:6">
      <c r="A34" t="s">
        <v>50</v>
      </c>
      <c r="B34">
        <v>142</v>
      </c>
      <c r="C34">
        <v>129</v>
      </c>
      <c r="D34">
        <v>139</v>
      </c>
      <c r="E34">
        <f t="shared" si="10"/>
        <v>136.66666666666666</v>
      </c>
      <c r="F34">
        <f t="shared" si="11"/>
        <v>6.8068592855540455</v>
      </c>
    </row>
    <row r="35" spans="1:6">
      <c r="B35">
        <v>142</v>
      </c>
      <c r="C35">
        <v>157</v>
      </c>
      <c r="D35">
        <v>151</v>
      </c>
      <c r="E35">
        <f t="shared" si="10"/>
        <v>150</v>
      </c>
      <c r="F35">
        <f t="shared" si="11"/>
        <v>7.5498344352707498</v>
      </c>
    </row>
    <row r="37" spans="1:6">
      <c r="A37" t="s">
        <v>51</v>
      </c>
      <c r="B37">
        <v>153</v>
      </c>
      <c r="C37">
        <v>143</v>
      </c>
      <c r="D37">
        <v>123</v>
      </c>
      <c r="E37">
        <f t="shared" si="10"/>
        <v>139.66666666666666</v>
      </c>
      <c r="F37">
        <f t="shared" si="11"/>
        <v>15.275252316519467</v>
      </c>
    </row>
    <row r="38" spans="1:6">
      <c r="B38">
        <v>134</v>
      </c>
      <c r="C38">
        <v>138</v>
      </c>
      <c r="D38">
        <v>145</v>
      </c>
      <c r="E38">
        <f t="shared" si="10"/>
        <v>139</v>
      </c>
      <c r="F38">
        <f t="shared" si="11"/>
        <v>5.5677643628300215</v>
      </c>
    </row>
    <row r="40" spans="1:6">
      <c r="A40" t="s">
        <v>52</v>
      </c>
      <c r="B40">
        <v>151</v>
      </c>
      <c r="C40">
        <v>149</v>
      </c>
      <c r="D40">
        <v>157</v>
      </c>
      <c r="E40">
        <f t="shared" si="10"/>
        <v>152.33333333333334</v>
      </c>
      <c r="F40">
        <f t="shared" si="11"/>
        <v>4.1633319989322661</v>
      </c>
    </row>
    <row r="41" spans="1:6">
      <c r="B41">
        <v>128</v>
      </c>
      <c r="C41">
        <v>149</v>
      </c>
      <c r="D41">
        <v>156</v>
      </c>
      <c r="E41">
        <f t="shared" si="10"/>
        <v>144.33333333333334</v>
      </c>
      <c r="F41">
        <f t="shared" si="11"/>
        <v>14.571661996262931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6D6FC-34A0-0F4F-98B9-A8D089DFA172}">
  <dimension ref="A1:S41"/>
  <sheetViews>
    <sheetView tabSelected="1" workbookViewId="0">
      <selection activeCell="M5" sqref="M5:M7"/>
    </sheetView>
  </sheetViews>
  <sheetFormatPr baseColWidth="10" defaultRowHeight="16"/>
  <cols>
    <col min="2" max="2" width="11" customWidth="1"/>
    <col min="4" max="4" width="12" customWidth="1"/>
    <col min="7" max="7" width="12.5" customWidth="1"/>
    <col min="10" max="10" width="12.83203125" customWidth="1"/>
    <col min="13" max="13" width="14" customWidth="1"/>
    <col min="16" max="16" width="12.83203125" customWidth="1"/>
  </cols>
  <sheetData>
    <row r="1" spans="1:19">
      <c r="A1" s="1" t="s">
        <v>33</v>
      </c>
      <c r="B1" s="1" t="s">
        <v>34</v>
      </c>
    </row>
    <row r="2" spans="1:19">
      <c r="A2" t="s">
        <v>63</v>
      </c>
    </row>
    <row r="3" spans="1:19">
      <c r="B3" t="s">
        <v>26</v>
      </c>
      <c r="E3" t="s">
        <v>53</v>
      </c>
      <c r="H3" t="s">
        <v>45</v>
      </c>
      <c r="K3" t="s">
        <v>54</v>
      </c>
      <c r="N3" t="s">
        <v>55</v>
      </c>
      <c r="Q3" t="s">
        <v>56</v>
      </c>
    </row>
    <row r="4" spans="1:19">
      <c r="A4" s="1" t="s">
        <v>18</v>
      </c>
      <c r="B4" t="s">
        <v>14</v>
      </c>
      <c r="C4" t="s">
        <v>58</v>
      </c>
      <c r="D4" t="s">
        <v>57</v>
      </c>
      <c r="E4" t="s">
        <v>14</v>
      </c>
      <c r="F4" t="s">
        <v>58</v>
      </c>
      <c r="G4" t="s">
        <v>57</v>
      </c>
      <c r="H4" t="s">
        <v>14</v>
      </c>
      <c r="I4" t="s">
        <v>59</v>
      </c>
      <c r="J4" t="s">
        <v>57</v>
      </c>
      <c r="K4" t="s">
        <v>14</v>
      </c>
      <c r="L4" t="s">
        <v>59</v>
      </c>
      <c r="M4" t="s">
        <v>57</v>
      </c>
      <c r="N4" t="s">
        <v>14</v>
      </c>
      <c r="O4" t="s">
        <v>59</v>
      </c>
      <c r="P4" t="s">
        <v>57</v>
      </c>
      <c r="Q4" t="s">
        <v>14</v>
      </c>
      <c r="R4" t="s">
        <v>59</v>
      </c>
      <c r="S4" t="s">
        <v>61</v>
      </c>
    </row>
    <row r="5" spans="1:19">
      <c r="A5" t="s">
        <v>29</v>
      </c>
      <c r="B5">
        <v>0</v>
      </c>
      <c r="E5">
        <v>0</v>
      </c>
      <c r="F5">
        <f>E5/135.39</f>
        <v>0</v>
      </c>
      <c r="G5">
        <f>F5*3*1.5/5*100</f>
        <v>0</v>
      </c>
      <c r="H5">
        <v>5.0999999999999996</v>
      </c>
      <c r="I5">
        <f>H5/135.39</f>
        <v>3.7668956348327058E-2</v>
      </c>
      <c r="J5">
        <f>(I5*3*1.5+F5*3*0.1)/5*100</f>
        <v>3.3902060713494353</v>
      </c>
      <c r="K5">
        <v>6.1</v>
      </c>
      <c r="L5">
        <f>K5/135.39</f>
        <v>4.505502622054805E-2</v>
      </c>
      <c r="M5">
        <f>(L5*3*1.5+F5*3*0.1+I5*3*0.1)/5*100</f>
        <v>4.2809660979392863</v>
      </c>
      <c r="N5">
        <v>7.8</v>
      </c>
      <c r="O5">
        <f>N5/135.39</f>
        <v>5.7611345003323738E-2</v>
      </c>
      <c r="P5">
        <f>(O5*3*1.5++F5*3*0.1+I5*3*0.1+L5*3*0.1)/5*100</f>
        <v>5.6813649457123878</v>
      </c>
      <c r="Q5">
        <v>198.4</v>
      </c>
      <c r="R5">
        <f>Q5/135.39</f>
        <v>1.4653962626486448</v>
      </c>
      <c r="S5">
        <f>R5*3*0.5/5*100</f>
        <v>43.961887879459347</v>
      </c>
    </row>
    <row r="6" spans="1:19">
      <c r="B6">
        <v>0</v>
      </c>
      <c r="E6">
        <v>3.8</v>
      </c>
      <c r="F6">
        <f t="shared" ref="F6:F7" si="0">E6/135.39</f>
        <v>2.8067065514439767E-2</v>
      </c>
      <c r="G6">
        <f t="shared" ref="G6:G7" si="1">F6*3*1.5/5*100</f>
        <v>2.5260358962995788</v>
      </c>
      <c r="H6">
        <v>5.7</v>
      </c>
      <c r="I6">
        <f t="shared" ref="I6:I7" si="2">H6/135.39</f>
        <v>4.2100598271659656E-2</v>
      </c>
      <c r="J6">
        <f t="shared" ref="J6:J7" si="3">(I6*3*1.5+F6*3*0.1)/5*100</f>
        <v>3.9574562375360078</v>
      </c>
      <c r="K6">
        <v>5.9</v>
      </c>
      <c r="L6">
        <f t="shared" ref="L6:L7" si="4">K6/135.39</f>
        <v>4.3577812246103853E-2</v>
      </c>
      <c r="M6">
        <f t="shared" ref="M6:M7" si="5">(L6*3*1.5+F6*3*0.1+I6*3*0.1)/5*100</f>
        <v>4.3430090848659431</v>
      </c>
      <c r="N6">
        <v>8.1</v>
      </c>
      <c r="O6">
        <f t="shared" ref="O6:O7" si="6">N6/135.39</f>
        <v>5.9827165964990034E-2</v>
      </c>
      <c r="P6">
        <f t="shared" ref="P6:P7" si="7">(O6*3*1.5++F6*3*0.1+I6*3*0.1+L6*3*0.1)/5*100</f>
        <v>6.0669177930423226</v>
      </c>
      <c r="Q6">
        <v>214.1</v>
      </c>
      <c r="R6">
        <f t="shared" ref="R6:R7" si="8">Q6/135.39</f>
        <v>1.5813575596425142</v>
      </c>
      <c r="S6">
        <f t="shared" ref="S6:S7" si="9">R6*3*0.5/5*100</f>
        <v>47.440726789275431</v>
      </c>
    </row>
    <row r="7" spans="1:19">
      <c r="E7">
        <v>3.4</v>
      </c>
      <c r="F7">
        <f t="shared" si="0"/>
        <v>2.5112637565551373E-2</v>
      </c>
      <c r="G7">
        <f t="shared" si="1"/>
        <v>2.2601373808996232</v>
      </c>
      <c r="H7">
        <v>5.6</v>
      </c>
      <c r="I7">
        <f t="shared" si="2"/>
        <v>4.1361991284437551E-2</v>
      </c>
      <c r="J7">
        <f t="shared" si="3"/>
        <v>3.8732550409926882</v>
      </c>
      <c r="K7">
        <v>5.5</v>
      </c>
      <c r="L7">
        <f t="shared" si="4"/>
        <v>4.0623384297215459E-2</v>
      </c>
      <c r="M7">
        <f t="shared" si="5"/>
        <v>4.0549523598493247</v>
      </c>
      <c r="N7">
        <v>7.9</v>
      </c>
      <c r="O7">
        <f t="shared" si="6"/>
        <v>5.8349951990545837E-2</v>
      </c>
      <c r="P7">
        <f t="shared" si="7"/>
        <v>5.8940837580323517</v>
      </c>
      <c r="Q7">
        <v>204.8</v>
      </c>
      <c r="R7">
        <f t="shared" si="8"/>
        <v>1.5126671098308593</v>
      </c>
      <c r="S7">
        <f t="shared" si="9"/>
        <v>45.380013294925774</v>
      </c>
    </row>
    <row r="24" spans="1:6">
      <c r="A24" s="1" t="s">
        <v>18</v>
      </c>
      <c r="B24" s="1" t="s">
        <v>62</v>
      </c>
    </row>
    <row r="25" spans="1:6">
      <c r="A25" t="s">
        <v>47</v>
      </c>
      <c r="B25">
        <v>157</v>
      </c>
      <c r="C25">
        <v>139</v>
      </c>
      <c r="D25">
        <v>147</v>
      </c>
      <c r="E25">
        <f>AVERAGE(B25:D25)</f>
        <v>147.66666666666666</v>
      </c>
      <c r="F25">
        <f>STDEV(B25:D25)</f>
        <v>9.0184995056457886</v>
      </c>
    </row>
    <row r="26" spans="1:6">
      <c r="B26">
        <v>132</v>
      </c>
      <c r="C26">
        <v>129</v>
      </c>
      <c r="D26">
        <v>151</v>
      </c>
      <c r="E26">
        <f t="shared" ref="E26:E41" si="10">AVERAGE(B26:D26)</f>
        <v>137.33333333333334</v>
      </c>
      <c r="F26">
        <f t="shared" ref="F26:F41" si="11">STDEV(B26:D26)</f>
        <v>11.930353445448853</v>
      </c>
    </row>
    <row r="28" spans="1:6">
      <c r="A28" t="s">
        <v>48</v>
      </c>
      <c r="B28">
        <v>147</v>
      </c>
      <c r="C28">
        <v>121</v>
      </c>
      <c r="D28">
        <v>153</v>
      </c>
      <c r="E28">
        <f t="shared" si="10"/>
        <v>140.33333333333334</v>
      </c>
      <c r="F28">
        <f t="shared" si="11"/>
        <v>17.009801096230767</v>
      </c>
    </row>
    <row r="29" spans="1:6">
      <c r="B29">
        <v>141</v>
      </c>
      <c r="C29">
        <v>150</v>
      </c>
      <c r="D29">
        <v>151</v>
      </c>
      <c r="E29">
        <f t="shared" si="10"/>
        <v>147.33333333333334</v>
      </c>
      <c r="F29">
        <f t="shared" si="11"/>
        <v>5.5075705472861012</v>
      </c>
    </row>
    <row r="31" spans="1:6">
      <c r="A31" t="s">
        <v>49</v>
      </c>
      <c r="B31">
        <v>121</v>
      </c>
      <c r="C31">
        <v>141</v>
      </c>
      <c r="D31">
        <v>163</v>
      </c>
      <c r="E31">
        <f t="shared" si="10"/>
        <v>141.66666666666666</v>
      </c>
      <c r="F31">
        <f t="shared" si="11"/>
        <v>21.007935008784944</v>
      </c>
    </row>
    <row r="32" spans="1:6">
      <c r="B32">
        <v>139</v>
      </c>
      <c r="C32">
        <v>153</v>
      </c>
      <c r="D32">
        <v>170</v>
      </c>
      <c r="E32">
        <f t="shared" si="10"/>
        <v>154</v>
      </c>
      <c r="F32">
        <f t="shared" si="11"/>
        <v>15.524174696260024</v>
      </c>
    </row>
    <row r="34" spans="1:6">
      <c r="A34" t="s">
        <v>50</v>
      </c>
      <c r="B34">
        <v>142</v>
      </c>
      <c r="C34">
        <v>129</v>
      </c>
      <c r="D34">
        <v>139</v>
      </c>
      <c r="E34">
        <f t="shared" si="10"/>
        <v>136.66666666666666</v>
      </c>
      <c r="F34">
        <f t="shared" si="11"/>
        <v>6.8068592855540455</v>
      </c>
    </row>
    <row r="35" spans="1:6">
      <c r="B35">
        <v>142</v>
      </c>
      <c r="C35">
        <v>157</v>
      </c>
      <c r="D35">
        <v>151</v>
      </c>
      <c r="E35">
        <f t="shared" si="10"/>
        <v>150</v>
      </c>
      <c r="F35">
        <f t="shared" si="11"/>
        <v>7.5498344352707498</v>
      </c>
    </row>
    <row r="37" spans="1:6">
      <c r="A37" t="s">
        <v>51</v>
      </c>
      <c r="B37">
        <v>153</v>
      </c>
      <c r="C37">
        <v>143</v>
      </c>
      <c r="D37">
        <v>123</v>
      </c>
      <c r="E37">
        <f t="shared" si="10"/>
        <v>139.66666666666666</v>
      </c>
      <c r="F37">
        <f t="shared" si="11"/>
        <v>15.275252316519467</v>
      </c>
    </row>
    <row r="38" spans="1:6">
      <c r="B38">
        <v>134</v>
      </c>
      <c r="C38">
        <v>138</v>
      </c>
      <c r="D38">
        <v>145</v>
      </c>
      <c r="E38">
        <f t="shared" si="10"/>
        <v>139</v>
      </c>
      <c r="F38">
        <f t="shared" si="11"/>
        <v>5.5677643628300215</v>
      </c>
    </row>
    <row r="40" spans="1:6">
      <c r="A40" t="s">
        <v>52</v>
      </c>
      <c r="B40">
        <v>151</v>
      </c>
      <c r="C40">
        <v>149</v>
      </c>
      <c r="D40">
        <v>157</v>
      </c>
      <c r="E40">
        <f t="shared" si="10"/>
        <v>152.33333333333334</v>
      </c>
      <c r="F40">
        <f t="shared" si="11"/>
        <v>4.1633319989322661</v>
      </c>
    </row>
    <row r="41" spans="1:6">
      <c r="B41">
        <v>128</v>
      </c>
      <c r="C41">
        <v>149</v>
      </c>
      <c r="D41">
        <v>156</v>
      </c>
      <c r="E41">
        <f t="shared" si="10"/>
        <v>144.33333333333334</v>
      </c>
      <c r="F41">
        <f t="shared" si="11"/>
        <v>14.571661996262931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Extraction</vt:lpstr>
      <vt:lpstr>Pre-test</vt:lpstr>
      <vt:lpstr>Test-1</vt:lpstr>
      <vt:lpstr>Test-2</vt:lpstr>
      <vt:lpstr>Test-3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2019-09-24T04:30:57Z</dcterms:created>
  <dcterms:modified xsi:type="dcterms:W3CDTF">2020-10-28T03:53:55Z</dcterms:modified>
</cp:coreProperties>
</file>