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Nano release/"/>
    </mc:Choice>
  </mc:AlternateContent>
  <xr:revisionPtr revIDLastSave="60" documentId="114_{4C331130-C567-6D4F-B219-C40538360CEF}" xr6:coauthVersionLast="47" xr6:coauthVersionMax="47" xr10:uidLastSave="{6777865B-4BEB-0940-85C9-E78EB9F65DAA}"/>
  <bookViews>
    <workbookView xWindow="8800" yWindow="460" windowWidth="28040" windowHeight="15940" activeTab="1" xr2:uid="{D8625CAC-C352-6540-8316-492F69308EEE}"/>
  </bookViews>
  <sheets>
    <sheet name="ITZ" sheetId="1" r:id="rId1"/>
    <sheet name="D3" sheetId="2" r:id="rId2"/>
    <sheet name="FLU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0" i="2" l="1"/>
  <c r="D51" i="4"/>
  <c r="D49" i="4"/>
  <c r="D50" i="4"/>
  <c r="D48" i="4"/>
  <c r="B48" i="4"/>
  <c r="C52" i="4"/>
  <c r="C50" i="4"/>
  <c r="C51" i="4"/>
  <c r="C49" i="4"/>
  <c r="C53" i="1"/>
  <c r="C51" i="1"/>
  <c r="C52" i="1"/>
  <c r="C50" i="1"/>
  <c r="B50" i="1"/>
  <c r="E40" i="2"/>
  <c r="E41" i="2"/>
  <c r="E39" i="2"/>
  <c r="I5" i="2" l="1"/>
  <c r="H32" i="1" l="1"/>
  <c r="I45" i="4" l="1"/>
  <c r="H45" i="4"/>
  <c r="E40" i="4"/>
  <c r="F40" i="4" s="1"/>
  <c r="E41" i="4"/>
  <c r="F41" i="4" s="1"/>
  <c r="E39" i="4"/>
  <c r="F39" i="4" s="1"/>
  <c r="E35" i="4"/>
  <c r="F35" i="4" s="1"/>
  <c r="E36" i="4"/>
  <c r="F36" i="4" s="1"/>
  <c r="E34" i="4"/>
  <c r="F34" i="4" s="1"/>
  <c r="G42" i="4" l="1"/>
  <c r="F42" i="4"/>
  <c r="B49" i="4" s="1"/>
  <c r="B38" i="4"/>
  <c r="F37" i="4"/>
  <c r="B37" i="4"/>
  <c r="I32" i="4"/>
  <c r="H32" i="4"/>
  <c r="B22" i="4"/>
  <c r="B21" i="4"/>
  <c r="K3" i="4"/>
  <c r="I43" i="2" l="1"/>
  <c r="H43" i="2"/>
  <c r="F41" i="2" l="1"/>
  <c r="C51" i="2" s="1"/>
  <c r="F39" i="2"/>
  <c r="C49" i="2" s="1"/>
  <c r="F40" i="2"/>
  <c r="C50" i="2" s="1"/>
  <c r="C52" i="2" l="1"/>
  <c r="G42" i="2"/>
  <c r="B38" i="2"/>
  <c r="F37" i="2"/>
  <c r="B48" i="2" s="1"/>
  <c r="B37" i="2"/>
  <c r="B22" i="2"/>
  <c r="B21" i="2"/>
  <c r="K3" i="2"/>
  <c r="F42" i="2" l="1"/>
  <c r="B49" i="2" s="1"/>
  <c r="I50" i="1"/>
  <c r="H50" i="1"/>
  <c r="I49" i="1"/>
  <c r="H49" i="1"/>
  <c r="F41" i="1"/>
  <c r="F42" i="1"/>
  <c r="F40" i="1"/>
  <c r="F43" i="1" s="1"/>
  <c r="F38" i="1"/>
  <c r="B49" i="1" s="1"/>
  <c r="G43" i="1"/>
  <c r="E41" i="1"/>
  <c r="E42" i="1"/>
  <c r="E40" i="1"/>
  <c r="K3" i="1"/>
  <c r="I5" i="1"/>
  <c r="B39" i="1" l="1"/>
  <c r="B38" i="1"/>
  <c r="B22" i="1"/>
  <c r="B21" i="1"/>
</calcChain>
</file>

<file path=xl/sharedStrings.xml><?xml version="1.0" encoding="utf-8"?>
<sst xmlns="http://schemas.openxmlformats.org/spreadsheetml/2006/main" count="117" uniqueCount="58">
  <si>
    <t>HPLC Method</t>
  </si>
  <si>
    <t>ITZ</t>
  </si>
  <si>
    <t>mobile phase</t>
  </si>
  <si>
    <t>60 ACN/ 40 10mM ammonium acetate (pH=5.7)</t>
  </si>
  <si>
    <t>flow rate</t>
  </si>
  <si>
    <t>1mL/min</t>
  </si>
  <si>
    <t>injection volume</t>
  </si>
  <si>
    <t>10 microliter</t>
  </si>
  <si>
    <t>column temp.</t>
  </si>
  <si>
    <t>not controlled</t>
  </si>
  <si>
    <t>wavelenght</t>
  </si>
  <si>
    <t>261nm</t>
  </si>
  <si>
    <t>retention time</t>
  </si>
  <si>
    <t>19min</t>
  </si>
  <si>
    <t>column</t>
  </si>
  <si>
    <t>C18</t>
  </si>
  <si>
    <t>CC</t>
  </si>
  <si>
    <t>PA</t>
  </si>
  <si>
    <t>Nano</t>
  </si>
  <si>
    <t>UPW</t>
  </si>
  <si>
    <t>Intensity (cps)</t>
  </si>
  <si>
    <t>Filtrate</t>
  </si>
  <si>
    <t>Volume (mL)</t>
  </si>
  <si>
    <t>ITZ Area</t>
  </si>
  <si>
    <t>Total Weight</t>
  </si>
  <si>
    <t>Concentrate</t>
  </si>
  <si>
    <t>Size</t>
  </si>
  <si>
    <t>PDI</t>
  </si>
  <si>
    <t>Nano susp</t>
  </si>
  <si>
    <t>ITZ conc. (mg/mL)</t>
  </si>
  <si>
    <t>ITZ Amount (mg)</t>
  </si>
  <si>
    <t>EE= (total amount of drug-free drug)/total amount of drug</t>
  </si>
  <si>
    <t>DL= amount of drug in nano/amount of nano</t>
  </si>
  <si>
    <t>EE</t>
  </si>
  <si>
    <t>DL</t>
  </si>
  <si>
    <t>5ITZ-5TPGS-1CHOL-11F</t>
  </si>
  <si>
    <t>Zeta</t>
  </si>
  <si>
    <t>zeta</t>
  </si>
  <si>
    <t>70 ACN/ 30 0.01% Trifluoroacetic acid (pH=2.95)</t>
  </si>
  <si>
    <t>245nm</t>
  </si>
  <si>
    <t>4.8 min</t>
  </si>
  <si>
    <t>10FLU-20TPGS-10F (0.05% PVA)</t>
  </si>
  <si>
    <t>FLU Area</t>
  </si>
  <si>
    <t>FLU conc. (mg/mL)</t>
  </si>
  <si>
    <t>FLU Amount (mg)</t>
  </si>
  <si>
    <t>FLU</t>
  </si>
  <si>
    <t>Flu</t>
  </si>
  <si>
    <t>Cal</t>
  </si>
  <si>
    <t>Conc.</t>
  </si>
  <si>
    <t>Area</t>
  </si>
  <si>
    <t>100% MeOH</t>
  </si>
  <si>
    <t>D3</t>
  </si>
  <si>
    <t>265nm</t>
  </si>
  <si>
    <t>8 min</t>
  </si>
  <si>
    <t>D3 Area</t>
  </si>
  <si>
    <t>D3 conc. (mg/mL)</t>
  </si>
  <si>
    <t>D3 Amount (mg)</t>
  </si>
  <si>
    <t>10D3-5TPGS-1CHOL-10F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</si>
</sst>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NumberFormat="1" applyFon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2" borderId="0" xfId="0" applyFill="1"/>
    <xf numFmtId="0" fontId="0" fillId="0" borderId="0" xfId="0" applyFill="1"/>
    <xf numFmtId="0" fontId="0" fillId="0" borderId="0" xfId="0" applyFont="1" applyAlignment="1"/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ITZ!$H$5:$H$9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ITZ!$I$5:$I$9</c:f>
              <c:numCache>
                <c:formatCode>General</c:formatCode>
                <c:ptCount val="5"/>
                <c:pt idx="0">
                  <c:v>13.300000000000002</c:v>
                </c:pt>
                <c:pt idx="1">
                  <c:v>25.1</c:v>
                </c:pt>
                <c:pt idx="2">
                  <c:v>264.8</c:v>
                </c:pt>
                <c:pt idx="3">
                  <c:v>1320.7</c:v>
                </c:pt>
                <c:pt idx="4">
                  <c:v>2623.7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E-764C-A33D-6D3B67163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7264095"/>
        <c:axId val="1608438207"/>
      </c:scatterChart>
      <c:valAx>
        <c:axId val="158726409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438207"/>
        <c:crosses val="autoZero"/>
        <c:crossBetween val="midCat"/>
      </c:valAx>
      <c:valAx>
        <c:axId val="1608438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264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'D3'!$H$5:$H$9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'D3'!$I$5:$I$9</c:f>
              <c:numCache>
                <c:formatCode>General</c:formatCode>
                <c:ptCount val="5"/>
                <c:pt idx="0">
                  <c:v>137.4</c:v>
                </c:pt>
                <c:pt idx="1">
                  <c:v>279.2</c:v>
                </c:pt>
                <c:pt idx="2">
                  <c:v>2663.6</c:v>
                </c:pt>
                <c:pt idx="3">
                  <c:v>13887.8</c:v>
                </c:pt>
                <c:pt idx="4">
                  <c:v>27729.599999999999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AD-C14E-A283-B134B8732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7264095"/>
        <c:axId val="1608438207"/>
      </c:scatterChart>
      <c:valAx>
        <c:axId val="158726409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438207"/>
        <c:crosses val="autoZero"/>
        <c:crossBetween val="midCat"/>
      </c:valAx>
      <c:valAx>
        <c:axId val="1608438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264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FLU!$H$5:$H$9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0.5</c:v>
                </c:pt>
              </c:numCache>
            </c:numRef>
          </c:xVal>
          <c:yVal>
            <c:numRef>
              <c:f>FLU!$I$5:$I$9</c:f>
              <c:numCache>
                <c:formatCode>General</c:formatCode>
                <c:ptCount val="5"/>
                <c:pt idx="0">
                  <c:v>22.8</c:v>
                </c:pt>
                <c:pt idx="1">
                  <c:v>43.6</c:v>
                </c:pt>
                <c:pt idx="2">
                  <c:v>474.9</c:v>
                </c:pt>
                <c:pt idx="3">
                  <c:v>4473.3</c:v>
                </c:pt>
                <c:pt idx="4">
                  <c:v>21377.7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58-904D-95B7-873D03369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7264095"/>
        <c:axId val="1608438207"/>
      </c:scatterChart>
      <c:valAx>
        <c:axId val="158726409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438207"/>
        <c:crosses val="autoZero"/>
        <c:crossBetween val="midCat"/>
      </c:valAx>
      <c:valAx>
        <c:axId val="1608438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264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800100</xdr:colOff>
      <xdr:row>1</xdr:row>
      <xdr:rowOff>114300</xdr:rowOff>
    </xdr:from>
    <xdr:to>
      <xdr:col>17</xdr:col>
      <xdr:colOff>419100</xdr:colOff>
      <xdr:row>14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68AC8F-DAF8-3B4A-993F-9BB27E56FB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800100</xdr:colOff>
      <xdr:row>1</xdr:row>
      <xdr:rowOff>114300</xdr:rowOff>
    </xdr:from>
    <xdr:to>
      <xdr:col>17</xdr:col>
      <xdr:colOff>419100</xdr:colOff>
      <xdr:row>14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3BE99A-D920-4C4D-B3FC-5153C02A3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800100</xdr:colOff>
      <xdr:row>1</xdr:row>
      <xdr:rowOff>114300</xdr:rowOff>
    </xdr:from>
    <xdr:to>
      <xdr:col>17</xdr:col>
      <xdr:colOff>419100</xdr:colOff>
      <xdr:row>14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DFB7F9-0CC9-E042-9400-786C24E872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A0BA9-4B83-9E4E-AA6A-DDE33E2FB191}">
  <dimension ref="A1:K53"/>
  <sheetViews>
    <sheetView topLeftCell="A26" workbookViewId="0">
      <selection activeCell="E57" sqref="E57"/>
    </sheetView>
  </sheetViews>
  <sheetFormatPr baseColWidth="10" defaultRowHeight="16" x14ac:dyDescent="0.2"/>
  <cols>
    <col min="1" max="1" width="18.6640625" customWidth="1"/>
    <col min="2" max="2" width="13.6640625" customWidth="1"/>
    <col min="3" max="3" width="16.33203125" customWidth="1"/>
    <col min="5" max="5" width="16.83203125" customWidth="1"/>
    <col min="6" max="6" width="17.33203125" customWidth="1"/>
    <col min="7" max="7" width="14" customWidth="1"/>
  </cols>
  <sheetData>
    <row r="1" spans="1:11" x14ac:dyDescent="0.2">
      <c r="A1" s="1" t="s">
        <v>0</v>
      </c>
    </row>
    <row r="2" spans="1:11" ht="17" thickBot="1" x14ac:dyDescent="0.25">
      <c r="A2" s="2" t="s">
        <v>1</v>
      </c>
      <c r="H2" t="s">
        <v>16</v>
      </c>
    </row>
    <row r="3" spans="1:11" x14ac:dyDescent="0.2">
      <c r="A3" s="3" t="s">
        <v>2</v>
      </c>
      <c r="B3" s="4" t="s">
        <v>3</v>
      </c>
      <c r="H3" s="9" t="s">
        <v>1</v>
      </c>
      <c r="I3" s="10"/>
      <c r="J3" s="11">
        <v>13.3</v>
      </c>
      <c r="K3" s="12">
        <f>STDEV(J3:J5)</f>
        <v>0.10000000000000053</v>
      </c>
    </row>
    <row r="4" spans="1:11" x14ac:dyDescent="0.2">
      <c r="A4" s="5" t="s">
        <v>4</v>
      </c>
      <c r="B4" s="6" t="s">
        <v>5</v>
      </c>
      <c r="H4" s="13" t="s">
        <v>16</v>
      </c>
      <c r="I4" s="14" t="s">
        <v>17</v>
      </c>
      <c r="J4" s="11">
        <v>13.4</v>
      </c>
      <c r="K4" s="15">
        <v>1.84543E-5</v>
      </c>
    </row>
    <row r="5" spans="1:11" x14ac:dyDescent="0.2">
      <c r="A5" s="5" t="s">
        <v>6</v>
      </c>
      <c r="B5" s="6" t="s">
        <v>7</v>
      </c>
      <c r="H5" s="13">
        <v>5.0000000000000001E-4</v>
      </c>
      <c r="I5" s="12">
        <f>AVERAGE(J3:J5)</f>
        <v>13.300000000000002</v>
      </c>
      <c r="J5" s="11">
        <v>13.2</v>
      </c>
      <c r="K5" s="15">
        <v>6.1514399999999995E-5</v>
      </c>
    </row>
    <row r="6" spans="1:11" x14ac:dyDescent="0.2">
      <c r="A6" s="5" t="s">
        <v>8</v>
      </c>
      <c r="B6" s="6" t="s">
        <v>9</v>
      </c>
      <c r="H6" s="13">
        <v>1E-3</v>
      </c>
      <c r="I6" s="14">
        <v>25.1</v>
      </c>
      <c r="J6" s="11"/>
      <c r="K6" s="12"/>
    </row>
    <row r="7" spans="1:11" x14ac:dyDescent="0.2">
      <c r="A7" s="5" t="s">
        <v>10</v>
      </c>
      <c r="B7" s="6" t="s">
        <v>11</v>
      </c>
      <c r="H7" s="13">
        <v>0.01</v>
      </c>
      <c r="I7" s="14">
        <v>264.8</v>
      </c>
      <c r="J7" s="11"/>
      <c r="K7" s="12"/>
    </row>
    <row r="8" spans="1:11" x14ac:dyDescent="0.2">
      <c r="A8" s="5" t="s">
        <v>12</v>
      </c>
      <c r="B8" s="6" t="s">
        <v>13</v>
      </c>
      <c r="H8" s="13">
        <v>0.05</v>
      </c>
      <c r="I8" s="14">
        <v>1320.7</v>
      </c>
      <c r="J8" s="11"/>
      <c r="K8" s="12"/>
    </row>
    <row r="9" spans="1:11" x14ac:dyDescent="0.2">
      <c r="A9" s="5" t="s">
        <v>14</v>
      </c>
      <c r="B9" s="6" t="s">
        <v>15</v>
      </c>
      <c r="H9" s="13">
        <v>0.1</v>
      </c>
      <c r="I9" s="14">
        <v>2623.7</v>
      </c>
      <c r="J9" s="11"/>
      <c r="K9" s="12"/>
    </row>
    <row r="10" spans="1:11" ht="17" thickBot="1" x14ac:dyDescent="0.25">
      <c r="A10" s="7"/>
      <c r="B10" s="8"/>
      <c r="H10" s="16"/>
      <c r="I10" s="17"/>
      <c r="J10" s="11"/>
      <c r="K10" s="12"/>
    </row>
    <row r="14" spans="1:11" x14ac:dyDescent="0.2">
      <c r="A14" s="1" t="s">
        <v>18</v>
      </c>
      <c r="B14" s="1"/>
    </row>
    <row r="15" spans="1:11" x14ac:dyDescent="0.2">
      <c r="A15" s="1" t="s">
        <v>35</v>
      </c>
      <c r="B15" s="1"/>
    </row>
    <row r="17" spans="1:11" x14ac:dyDescent="0.2">
      <c r="B17" t="s">
        <v>20</v>
      </c>
      <c r="C17" t="s">
        <v>22</v>
      </c>
      <c r="D17" t="s">
        <v>23</v>
      </c>
      <c r="E17" t="s">
        <v>29</v>
      </c>
      <c r="F17" t="s">
        <v>30</v>
      </c>
      <c r="G17" t="s">
        <v>24</v>
      </c>
      <c r="H17" t="s">
        <v>26</v>
      </c>
      <c r="I17" t="s">
        <v>27</v>
      </c>
      <c r="J17" t="s">
        <v>37</v>
      </c>
    </row>
    <row r="18" spans="1:11" x14ac:dyDescent="0.2">
      <c r="A18" t="s">
        <v>19</v>
      </c>
      <c r="B18">
        <v>73</v>
      </c>
    </row>
    <row r="19" spans="1:11" x14ac:dyDescent="0.2">
      <c r="B19">
        <v>81</v>
      </c>
    </row>
    <row r="20" spans="1:11" x14ac:dyDescent="0.2">
      <c r="B20">
        <v>31</v>
      </c>
    </row>
    <row r="21" spans="1:11" x14ac:dyDescent="0.2">
      <c r="B21" s="18">
        <f>AVERAGE(B18:B20)</f>
        <v>61.666666666666664</v>
      </c>
    </row>
    <row r="22" spans="1:11" x14ac:dyDescent="0.2">
      <c r="B22" s="18">
        <f>STDEV(B18:B20)</f>
        <v>26.857649437978242</v>
      </c>
    </row>
    <row r="23" spans="1:11" x14ac:dyDescent="0.2">
      <c r="A23" t="s">
        <v>28</v>
      </c>
      <c r="C23">
        <v>15</v>
      </c>
      <c r="E23">
        <v>0.25</v>
      </c>
      <c r="F23">
        <v>3.75</v>
      </c>
      <c r="H23" s="20">
        <v>86.2</v>
      </c>
      <c r="I23" s="20">
        <v>0.23400000000000001</v>
      </c>
      <c r="J23" s="20">
        <v>-0.83</v>
      </c>
      <c r="K23" s="20"/>
    </row>
    <row r="24" spans="1:11" x14ac:dyDescent="0.2">
      <c r="C24">
        <v>15</v>
      </c>
      <c r="E24">
        <v>0.25</v>
      </c>
      <c r="F24">
        <v>3.75</v>
      </c>
      <c r="H24" s="20">
        <v>93.2</v>
      </c>
      <c r="I24" s="20">
        <v>0.192</v>
      </c>
      <c r="J24" s="20">
        <v>-0.98</v>
      </c>
      <c r="K24" s="20"/>
    </row>
    <row r="25" spans="1:11" x14ac:dyDescent="0.2">
      <c r="C25">
        <v>15</v>
      </c>
      <c r="E25">
        <v>0.25</v>
      </c>
      <c r="F25">
        <v>3.75</v>
      </c>
      <c r="H25" s="20">
        <v>90.1</v>
      </c>
      <c r="I25" s="20">
        <v>0.19400000000000001</v>
      </c>
      <c r="J25" s="20">
        <v>-0.79</v>
      </c>
      <c r="K25" s="20"/>
    </row>
    <row r="26" spans="1:11" x14ac:dyDescent="0.2">
      <c r="H26" s="20">
        <v>91.7</v>
      </c>
      <c r="I26" s="20">
        <v>0.17599999999999999</v>
      </c>
    </row>
    <row r="27" spans="1:11" x14ac:dyDescent="0.2">
      <c r="H27" s="20">
        <v>93.4</v>
      </c>
      <c r="I27" s="20">
        <v>0.19900000000000001</v>
      </c>
    </row>
    <row r="28" spans="1:11" x14ac:dyDescent="0.2">
      <c r="H28" s="20">
        <v>96.6</v>
      </c>
      <c r="I28" s="20">
        <v>0.159</v>
      </c>
    </row>
    <row r="29" spans="1:11" x14ac:dyDescent="0.2">
      <c r="H29" s="20">
        <v>96.1</v>
      </c>
      <c r="I29" s="20">
        <v>0.182</v>
      </c>
    </row>
    <row r="30" spans="1:11" x14ac:dyDescent="0.2">
      <c r="H30" s="20">
        <v>101</v>
      </c>
      <c r="I30" s="20">
        <v>0.193</v>
      </c>
    </row>
    <row r="31" spans="1:11" x14ac:dyDescent="0.2">
      <c r="H31" s="20">
        <v>99.3</v>
      </c>
      <c r="I31" s="20">
        <v>0.16900000000000001</v>
      </c>
    </row>
    <row r="32" spans="1:11" x14ac:dyDescent="0.2">
      <c r="H32">
        <f>AVERAGE(H23:H31)</f>
        <v>94.177777777777777</v>
      </c>
      <c r="I32">
        <v>-6.1</v>
      </c>
    </row>
    <row r="35" spans="1:9" x14ac:dyDescent="0.2">
      <c r="A35" t="s">
        <v>21</v>
      </c>
      <c r="B35">
        <v>20</v>
      </c>
      <c r="C35">
        <v>14.6</v>
      </c>
      <c r="D35">
        <v>0</v>
      </c>
      <c r="E35">
        <v>0</v>
      </c>
      <c r="F35">
        <v>0</v>
      </c>
    </row>
    <row r="36" spans="1:9" x14ac:dyDescent="0.2">
      <c r="B36">
        <v>81</v>
      </c>
      <c r="C36">
        <v>14.6</v>
      </c>
      <c r="D36">
        <v>0</v>
      </c>
      <c r="E36">
        <v>0</v>
      </c>
      <c r="F36">
        <v>0</v>
      </c>
    </row>
    <row r="37" spans="1:9" x14ac:dyDescent="0.2">
      <c r="B37">
        <v>12</v>
      </c>
      <c r="C37">
        <v>14.6</v>
      </c>
      <c r="D37">
        <v>0</v>
      </c>
      <c r="E37">
        <v>0</v>
      </c>
      <c r="F37">
        <v>0</v>
      </c>
    </row>
    <row r="38" spans="1:9" x14ac:dyDescent="0.2">
      <c r="B38" s="18">
        <f>AVERAGE(B35:B37)</f>
        <v>37.666666666666664</v>
      </c>
      <c r="F38" s="18">
        <f>AVERAGE(F35:F37)</f>
        <v>0</v>
      </c>
    </row>
    <row r="39" spans="1:9" x14ac:dyDescent="0.2">
      <c r="B39" s="18">
        <f>STDEV(B35:B37)</f>
        <v>37.740340927624558</v>
      </c>
    </row>
    <row r="40" spans="1:9" x14ac:dyDescent="0.2">
      <c r="A40" t="s">
        <v>25</v>
      </c>
      <c r="D40">
        <v>3426.1</v>
      </c>
      <c r="E40">
        <f>D40/26274</f>
        <v>0.13039887341097664</v>
      </c>
      <c r="F40">
        <f>E40*20</f>
        <v>2.6079774682195329</v>
      </c>
      <c r="G40">
        <v>6.2</v>
      </c>
      <c r="H40">
        <v>123.6</v>
      </c>
      <c r="I40">
        <v>0.21099999999999999</v>
      </c>
    </row>
    <row r="41" spans="1:9" x14ac:dyDescent="0.2">
      <c r="D41">
        <v>3529.6</v>
      </c>
      <c r="E41">
        <f t="shared" ref="E41:E42" si="0">D41/26274</f>
        <v>0.13433812894877065</v>
      </c>
      <c r="F41">
        <f t="shared" ref="F41:F42" si="1">E41*20</f>
        <v>2.6867625789754128</v>
      </c>
      <c r="G41">
        <v>6.3</v>
      </c>
      <c r="H41">
        <v>124.8</v>
      </c>
      <c r="I41">
        <v>0.253</v>
      </c>
    </row>
    <row r="42" spans="1:9" x14ac:dyDescent="0.2">
      <c r="D42">
        <v>3465</v>
      </c>
      <c r="E42">
        <f t="shared" si="0"/>
        <v>0.13187942452614751</v>
      </c>
      <c r="F42">
        <f t="shared" si="1"/>
        <v>2.6375884905229503</v>
      </c>
      <c r="G42">
        <v>6</v>
      </c>
      <c r="H42">
        <v>130.6</v>
      </c>
      <c r="I42">
        <v>0.27700000000000002</v>
      </c>
    </row>
    <row r="43" spans="1:9" x14ac:dyDescent="0.2">
      <c r="F43" s="18">
        <f>AVERAGE(F40:F42)</f>
        <v>2.6441095125726322</v>
      </c>
      <c r="G43" s="18">
        <f>AVERAGE(G40:G42)</f>
        <v>6.166666666666667</v>
      </c>
      <c r="H43">
        <v>131.80000000000001</v>
      </c>
      <c r="I43">
        <v>0.33100000000000002</v>
      </c>
    </row>
    <row r="44" spans="1:9" x14ac:dyDescent="0.2">
      <c r="H44">
        <v>126.6</v>
      </c>
      <c r="I44">
        <v>0.41199999999999998</v>
      </c>
    </row>
    <row r="45" spans="1:9" x14ac:dyDescent="0.2">
      <c r="A45" s="2" t="s">
        <v>31</v>
      </c>
      <c r="H45">
        <v>149.69999999999999</v>
      </c>
      <c r="I45">
        <v>0.317</v>
      </c>
    </row>
    <row r="46" spans="1:9" x14ac:dyDescent="0.2">
      <c r="A46" s="2" t="s">
        <v>32</v>
      </c>
      <c r="H46">
        <v>138.19999999999999</v>
      </c>
      <c r="I46">
        <v>0.35499999999999998</v>
      </c>
    </row>
    <row r="47" spans="1:9" x14ac:dyDescent="0.2">
      <c r="H47">
        <v>148.69999999999999</v>
      </c>
      <c r="I47">
        <v>0.32</v>
      </c>
    </row>
    <row r="48" spans="1:9" x14ac:dyDescent="0.2">
      <c r="H48">
        <v>154</v>
      </c>
      <c r="I48">
        <v>0.32900000000000001</v>
      </c>
    </row>
    <row r="49" spans="1:9" x14ac:dyDescent="0.2">
      <c r="A49" s="18" t="s">
        <v>33</v>
      </c>
      <c r="B49" s="18">
        <f>(3.75-F38)/3.75</f>
        <v>1</v>
      </c>
      <c r="H49" s="18">
        <f>AVERAGE(H40:H48)</f>
        <v>136.44444444444446</v>
      </c>
      <c r="I49" s="18">
        <f>AVERAGE(I40:I48)</f>
        <v>0.31166666666666665</v>
      </c>
    </row>
    <row r="50" spans="1:9" x14ac:dyDescent="0.2">
      <c r="A50" s="18" t="s">
        <v>34</v>
      </c>
      <c r="B50" s="18">
        <f>F43/G43</f>
        <v>0.42877451555231871</v>
      </c>
      <c r="C50">
        <f>F40/G40</f>
        <v>0.42064152713218272</v>
      </c>
      <c r="H50" s="18">
        <f>STDEV(H40:H48)</f>
        <v>11.674770994660998</v>
      </c>
      <c r="I50" s="18">
        <f>STDEV(I40:I48)</f>
        <v>5.8623800627390615E-2</v>
      </c>
    </row>
    <row r="51" spans="1:9" x14ac:dyDescent="0.2">
      <c r="C51">
        <f t="shared" ref="C51:C52" si="2">F41/G41</f>
        <v>0.4264702506310179</v>
      </c>
    </row>
    <row r="52" spans="1:9" x14ac:dyDescent="0.2">
      <c r="C52">
        <f t="shared" si="2"/>
        <v>0.43959808175382503</v>
      </c>
    </row>
    <row r="53" spans="1:9" x14ac:dyDescent="0.2">
      <c r="C53" s="18">
        <f>STDEV(C50:C52)</f>
        <v>9.7096595437921613E-3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9C25B-4E80-FF48-97D9-0AF61CBD9FA4}">
  <dimension ref="A1:L52"/>
  <sheetViews>
    <sheetView tabSelected="1" workbookViewId="0">
      <selection activeCell="L31" sqref="L31"/>
    </sheetView>
  </sheetViews>
  <sheetFormatPr baseColWidth="10" defaultRowHeight="16" x14ac:dyDescent="0.2"/>
  <cols>
    <col min="1" max="1" width="18.6640625" customWidth="1"/>
    <col min="2" max="2" width="13.6640625" customWidth="1"/>
    <col min="3" max="3" width="16.33203125" customWidth="1"/>
    <col min="5" max="5" width="16.83203125" customWidth="1"/>
    <col min="6" max="6" width="17.33203125" customWidth="1"/>
    <col min="7" max="7" width="14" customWidth="1"/>
  </cols>
  <sheetData>
    <row r="1" spans="1:11" x14ac:dyDescent="0.2">
      <c r="A1" s="1" t="s">
        <v>0</v>
      </c>
    </row>
    <row r="2" spans="1:11" ht="17" thickBot="1" x14ac:dyDescent="0.25">
      <c r="A2" s="2" t="s">
        <v>51</v>
      </c>
      <c r="H2" t="s">
        <v>16</v>
      </c>
      <c r="J2">
        <v>35</v>
      </c>
    </row>
    <row r="3" spans="1:11" x14ac:dyDescent="0.2">
      <c r="A3" s="3" t="s">
        <v>2</v>
      </c>
      <c r="B3" s="4" t="s">
        <v>50</v>
      </c>
      <c r="H3" t="s">
        <v>47</v>
      </c>
      <c r="J3">
        <v>136.80000000000001</v>
      </c>
      <c r="K3" s="12">
        <f>STDEV(J3:J5)</f>
        <v>0.51961524227065004</v>
      </c>
    </row>
    <row r="4" spans="1:11" x14ac:dyDescent="0.2">
      <c r="A4" s="5" t="s">
        <v>4</v>
      </c>
      <c r="B4" s="6" t="s">
        <v>5</v>
      </c>
      <c r="H4" t="s">
        <v>48</v>
      </c>
      <c r="I4" t="s">
        <v>49</v>
      </c>
      <c r="J4">
        <v>137.69999999999999</v>
      </c>
      <c r="K4" s="15">
        <v>1.84543E-5</v>
      </c>
    </row>
    <row r="5" spans="1:11" x14ac:dyDescent="0.2">
      <c r="A5" s="5" t="s">
        <v>6</v>
      </c>
      <c r="B5" s="6" t="s">
        <v>7</v>
      </c>
      <c r="H5" s="21">
        <v>5.0000000000000001E-4</v>
      </c>
      <c r="I5" s="22">
        <f>AVERAGE(J3:J5)</f>
        <v>137.4</v>
      </c>
      <c r="J5">
        <v>137.69999999999999</v>
      </c>
      <c r="K5" s="15">
        <v>6.1514399999999995E-5</v>
      </c>
    </row>
    <row r="6" spans="1:11" x14ac:dyDescent="0.2">
      <c r="A6" s="5" t="s">
        <v>8</v>
      </c>
      <c r="B6" s="6" t="s">
        <v>9</v>
      </c>
      <c r="H6" s="21">
        <v>1E-3</v>
      </c>
      <c r="I6">
        <v>279.2</v>
      </c>
      <c r="K6" s="12"/>
    </row>
    <row r="7" spans="1:11" x14ac:dyDescent="0.2">
      <c r="A7" s="5" t="s">
        <v>10</v>
      </c>
      <c r="B7" s="6" t="s">
        <v>52</v>
      </c>
      <c r="H7" s="21">
        <v>0.01</v>
      </c>
      <c r="I7" s="23">
        <v>2663.6</v>
      </c>
      <c r="K7" s="12"/>
    </row>
    <row r="8" spans="1:11" x14ac:dyDescent="0.2">
      <c r="A8" s="5" t="s">
        <v>12</v>
      </c>
      <c r="B8" s="6" t="s">
        <v>53</v>
      </c>
      <c r="H8" s="21">
        <v>0.05</v>
      </c>
      <c r="I8" s="23">
        <v>13887.8</v>
      </c>
      <c r="K8" s="12"/>
    </row>
    <row r="9" spans="1:11" x14ac:dyDescent="0.2">
      <c r="A9" s="5" t="s">
        <v>14</v>
      </c>
      <c r="B9" s="6" t="s">
        <v>15</v>
      </c>
      <c r="H9" s="21">
        <v>0.1</v>
      </c>
      <c r="I9" s="23">
        <v>27729.599999999999</v>
      </c>
      <c r="K9" s="12"/>
    </row>
    <row r="10" spans="1:11" ht="17" thickBot="1" x14ac:dyDescent="0.25">
      <c r="A10" s="7"/>
      <c r="B10" s="8"/>
      <c r="H10" s="16"/>
      <c r="I10" s="17"/>
      <c r="J10" s="11"/>
      <c r="K10" s="12"/>
    </row>
    <row r="14" spans="1:11" x14ac:dyDescent="0.2">
      <c r="A14" s="1" t="s">
        <v>18</v>
      </c>
      <c r="B14" s="1"/>
    </row>
    <row r="15" spans="1:11" x14ac:dyDescent="0.2">
      <c r="A15" s="1" t="s">
        <v>57</v>
      </c>
      <c r="B15" s="1"/>
    </row>
    <row r="17" spans="1:12" x14ac:dyDescent="0.2">
      <c r="B17" t="s">
        <v>20</v>
      </c>
      <c r="C17" t="s">
        <v>22</v>
      </c>
      <c r="D17" t="s">
        <v>54</v>
      </c>
      <c r="E17" t="s">
        <v>55</v>
      </c>
      <c r="F17" t="s">
        <v>56</v>
      </c>
      <c r="G17" t="s">
        <v>24</v>
      </c>
      <c r="H17" t="s">
        <v>26</v>
      </c>
      <c r="I17" t="s">
        <v>27</v>
      </c>
      <c r="J17" t="s">
        <v>36</v>
      </c>
    </row>
    <row r="18" spans="1:12" x14ac:dyDescent="0.2">
      <c r="A18" t="s">
        <v>19</v>
      </c>
      <c r="B18">
        <v>73</v>
      </c>
    </row>
    <row r="19" spans="1:12" x14ac:dyDescent="0.2">
      <c r="B19">
        <v>81</v>
      </c>
    </row>
    <row r="20" spans="1:12" x14ac:dyDescent="0.2">
      <c r="B20">
        <v>31</v>
      </c>
    </row>
    <row r="21" spans="1:12" x14ac:dyDescent="0.2">
      <c r="B21" s="18">
        <f>AVERAGE(B18:B20)</f>
        <v>61.666666666666664</v>
      </c>
    </row>
    <row r="22" spans="1:12" x14ac:dyDescent="0.2">
      <c r="B22" s="18">
        <f>STDEV(B18:B20)</f>
        <v>26.857649437978242</v>
      </c>
    </row>
    <row r="23" spans="1:12" x14ac:dyDescent="0.2">
      <c r="A23" t="s">
        <v>28</v>
      </c>
      <c r="C23">
        <v>15</v>
      </c>
      <c r="E23">
        <v>0.5</v>
      </c>
      <c r="F23">
        <v>7.5</v>
      </c>
    </row>
    <row r="24" spans="1:12" x14ac:dyDescent="0.2">
      <c r="C24">
        <v>15</v>
      </c>
      <c r="E24">
        <v>0.5</v>
      </c>
      <c r="F24">
        <v>7.5</v>
      </c>
    </row>
    <row r="25" spans="1:12" x14ac:dyDescent="0.2">
      <c r="C25">
        <v>15</v>
      </c>
      <c r="E25">
        <v>0.5</v>
      </c>
      <c r="F25">
        <v>7.5</v>
      </c>
    </row>
    <row r="30" spans="1:12" x14ac:dyDescent="0.2">
      <c r="L30">
        <f>10/20</f>
        <v>0.5</v>
      </c>
    </row>
    <row r="34" spans="1:9" x14ac:dyDescent="0.2">
      <c r="A34" t="s">
        <v>21</v>
      </c>
      <c r="B34">
        <v>27</v>
      </c>
      <c r="C34">
        <v>14.6</v>
      </c>
      <c r="D34">
        <v>0</v>
      </c>
      <c r="E34">
        <v>0</v>
      </c>
      <c r="F34">
        <v>0</v>
      </c>
      <c r="H34">
        <v>60.6</v>
      </c>
      <c r="I34">
        <v>0.111</v>
      </c>
    </row>
    <row r="35" spans="1:9" x14ac:dyDescent="0.2">
      <c r="B35">
        <v>4</v>
      </c>
      <c r="C35">
        <v>14.6</v>
      </c>
      <c r="D35">
        <v>0</v>
      </c>
      <c r="E35">
        <v>0</v>
      </c>
      <c r="F35">
        <v>0</v>
      </c>
      <c r="H35">
        <v>61.9</v>
      </c>
      <c r="I35">
        <v>0.13700000000000001</v>
      </c>
    </row>
    <row r="36" spans="1:9" x14ac:dyDescent="0.2">
      <c r="B36">
        <v>8</v>
      </c>
      <c r="C36">
        <v>14.5</v>
      </c>
      <c r="D36">
        <v>0</v>
      </c>
      <c r="E36">
        <v>0</v>
      </c>
      <c r="F36">
        <v>0</v>
      </c>
      <c r="H36">
        <v>59.8</v>
      </c>
      <c r="I36">
        <v>0.109</v>
      </c>
    </row>
    <row r="37" spans="1:9" x14ac:dyDescent="0.2">
      <c r="B37" s="18">
        <f>AVERAGE(B34:B36)</f>
        <v>13</v>
      </c>
      <c r="F37" s="18">
        <f>AVERAGE(F34:F36)</f>
        <v>0</v>
      </c>
      <c r="H37">
        <v>61.3</v>
      </c>
      <c r="I37">
        <v>0.108</v>
      </c>
    </row>
    <row r="38" spans="1:9" x14ac:dyDescent="0.2">
      <c r="B38" s="18">
        <f>STDEV(B34:B36)</f>
        <v>12.288205727444508</v>
      </c>
      <c r="H38">
        <v>58.2</v>
      </c>
      <c r="I38">
        <v>0.127</v>
      </c>
    </row>
    <row r="39" spans="1:9" x14ac:dyDescent="0.2">
      <c r="A39" t="s">
        <v>25</v>
      </c>
      <c r="D39">
        <v>56890</v>
      </c>
      <c r="E39">
        <f>D39/277301</f>
        <v>0.20515612998150023</v>
      </c>
      <c r="F39">
        <f>E39*5</f>
        <v>1.0257806499075013</v>
      </c>
      <c r="G39">
        <v>1.5</v>
      </c>
      <c r="H39">
        <v>59.5</v>
      </c>
      <c r="I39">
        <v>0.13500000000000001</v>
      </c>
    </row>
    <row r="40" spans="1:9" x14ac:dyDescent="0.2">
      <c r="D40">
        <v>68874.3</v>
      </c>
      <c r="E40">
        <f t="shared" ref="E40:E41" si="0">D40/277301</f>
        <v>0.24837378877104663</v>
      </c>
      <c r="F40">
        <f>E40*5</f>
        <v>1.2418689438552331</v>
      </c>
      <c r="G40">
        <v>2</v>
      </c>
      <c r="H40">
        <v>60.8</v>
      </c>
      <c r="I40">
        <v>0.17299999999999999</v>
      </c>
    </row>
    <row r="41" spans="1:9" x14ac:dyDescent="0.2">
      <c r="D41">
        <v>72250</v>
      </c>
      <c r="E41">
        <f t="shared" si="0"/>
        <v>0.26054720321960612</v>
      </c>
      <c r="F41">
        <f>E41*5</f>
        <v>1.3027360160980306</v>
      </c>
      <c r="G41">
        <v>2</v>
      </c>
      <c r="H41">
        <v>58.1</v>
      </c>
      <c r="I41">
        <v>0.20599999999999999</v>
      </c>
    </row>
    <row r="42" spans="1:9" x14ac:dyDescent="0.2">
      <c r="F42" s="18">
        <f>AVERAGE(F39:F41)</f>
        <v>1.1901285366202552</v>
      </c>
      <c r="G42" s="18">
        <f>AVERAGE(G39:G41)</f>
        <v>1.8333333333333333</v>
      </c>
      <c r="H42">
        <v>57.5</v>
      </c>
      <c r="I42">
        <v>0.185</v>
      </c>
    </row>
    <row r="43" spans="1:9" x14ac:dyDescent="0.2">
      <c r="H43">
        <f>AVERAGE(H34:H42)</f>
        <v>59.744444444444447</v>
      </c>
      <c r="I43">
        <f>AVERAGE(I34:I42)</f>
        <v>0.14344444444444443</v>
      </c>
    </row>
    <row r="44" spans="1:9" x14ac:dyDescent="0.2">
      <c r="A44" s="2" t="s">
        <v>31</v>
      </c>
    </row>
    <row r="45" spans="1:9" x14ac:dyDescent="0.2">
      <c r="A45" s="2" t="s">
        <v>32</v>
      </c>
    </row>
    <row r="48" spans="1:9" x14ac:dyDescent="0.2">
      <c r="A48" s="18" t="s">
        <v>33</v>
      </c>
      <c r="B48" s="18">
        <f>(3.75-F37)/3.75</f>
        <v>1</v>
      </c>
      <c r="H48" s="19"/>
      <c r="I48" s="19"/>
    </row>
    <row r="49" spans="1:9" x14ac:dyDescent="0.2">
      <c r="A49" s="18" t="s">
        <v>34</v>
      </c>
      <c r="B49" s="18">
        <f>F42/G42</f>
        <v>0.64916101997468467</v>
      </c>
      <c r="C49">
        <f>F39/G39</f>
        <v>0.68385376660500086</v>
      </c>
      <c r="H49" s="19"/>
      <c r="I49" s="19"/>
    </row>
    <row r="50" spans="1:9" x14ac:dyDescent="0.2">
      <c r="C50">
        <f t="shared" ref="C50:C51" si="1">F40/G40</f>
        <v>0.62093447192761653</v>
      </c>
    </row>
    <row r="51" spans="1:9" x14ac:dyDescent="0.2">
      <c r="C51">
        <f t="shared" si="1"/>
        <v>0.65136800804901529</v>
      </c>
    </row>
    <row r="52" spans="1:9" x14ac:dyDescent="0.2">
      <c r="C52" s="18">
        <f>STDEV(C49:C51)</f>
        <v>3.1465224911823415E-2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EFF8F-17DA-A64C-93F3-36BDB7383175}">
  <dimension ref="A1:K52"/>
  <sheetViews>
    <sheetView topLeftCell="A24" workbookViewId="0">
      <selection activeCell="E50" sqref="E50"/>
    </sheetView>
  </sheetViews>
  <sheetFormatPr baseColWidth="10" defaultRowHeight="16" x14ac:dyDescent="0.2"/>
  <cols>
    <col min="1" max="1" width="18.6640625" customWidth="1"/>
    <col min="2" max="2" width="13.6640625" customWidth="1"/>
    <col min="3" max="3" width="16.33203125" customWidth="1"/>
    <col min="5" max="5" width="16.83203125" customWidth="1"/>
    <col min="6" max="6" width="17.33203125" customWidth="1"/>
    <col min="7" max="7" width="14" customWidth="1"/>
  </cols>
  <sheetData>
    <row r="1" spans="1:11" x14ac:dyDescent="0.2">
      <c r="A1" s="1" t="s">
        <v>0</v>
      </c>
    </row>
    <row r="2" spans="1:11" ht="17" thickBot="1" x14ac:dyDescent="0.25">
      <c r="A2" s="2" t="s">
        <v>46</v>
      </c>
      <c r="H2" t="s">
        <v>16</v>
      </c>
    </row>
    <row r="3" spans="1:11" x14ac:dyDescent="0.2">
      <c r="A3" s="3" t="s">
        <v>2</v>
      </c>
      <c r="B3" s="4" t="s">
        <v>38</v>
      </c>
      <c r="H3" s="9" t="s">
        <v>45</v>
      </c>
      <c r="I3" s="10"/>
      <c r="J3" s="11"/>
      <c r="K3" s="12" t="e">
        <f>STDEV(J3:J5)</f>
        <v>#DIV/0!</v>
      </c>
    </row>
    <row r="4" spans="1:11" x14ac:dyDescent="0.2">
      <c r="A4" s="5" t="s">
        <v>4</v>
      </c>
      <c r="B4" s="6" t="s">
        <v>5</v>
      </c>
      <c r="H4" s="13" t="s">
        <v>16</v>
      </c>
      <c r="I4" s="14" t="s">
        <v>17</v>
      </c>
      <c r="J4" s="11"/>
      <c r="K4" s="15">
        <v>1.84543E-5</v>
      </c>
    </row>
    <row r="5" spans="1:11" x14ac:dyDescent="0.2">
      <c r="A5" s="5" t="s">
        <v>6</v>
      </c>
      <c r="B5" s="6" t="s">
        <v>7</v>
      </c>
      <c r="H5" s="13">
        <v>5.0000000000000001E-4</v>
      </c>
      <c r="I5" s="12">
        <v>22.8</v>
      </c>
      <c r="J5" s="11"/>
      <c r="K5" s="15">
        <v>6.1514399999999995E-5</v>
      </c>
    </row>
    <row r="6" spans="1:11" x14ac:dyDescent="0.2">
      <c r="A6" s="5" t="s">
        <v>8</v>
      </c>
      <c r="B6" s="6" t="s">
        <v>9</v>
      </c>
      <c r="H6" s="13">
        <v>1E-3</v>
      </c>
      <c r="I6" s="14">
        <v>43.6</v>
      </c>
      <c r="J6" s="11"/>
      <c r="K6" s="12"/>
    </row>
    <row r="7" spans="1:11" x14ac:dyDescent="0.2">
      <c r="A7" s="5" t="s">
        <v>10</v>
      </c>
      <c r="B7" s="6" t="s">
        <v>39</v>
      </c>
      <c r="H7" s="13">
        <v>0.01</v>
      </c>
      <c r="I7" s="14">
        <v>474.9</v>
      </c>
      <c r="J7" s="11"/>
      <c r="K7" s="12"/>
    </row>
    <row r="8" spans="1:11" x14ac:dyDescent="0.2">
      <c r="A8" s="5" t="s">
        <v>12</v>
      </c>
      <c r="B8" s="6" t="s">
        <v>40</v>
      </c>
      <c r="H8" s="13">
        <v>0.1</v>
      </c>
      <c r="I8" s="14">
        <v>4473.3</v>
      </c>
      <c r="J8" s="11"/>
      <c r="K8" s="12"/>
    </row>
    <row r="9" spans="1:11" x14ac:dyDescent="0.2">
      <c r="A9" s="5" t="s">
        <v>14</v>
      </c>
      <c r="B9" s="6" t="s">
        <v>15</v>
      </c>
      <c r="H9" s="13">
        <v>0.5</v>
      </c>
      <c r="I9" s="14">
        <v>21377.7</v>
      </c>
      <c r="J9" s="11"/>
      <c r="K9" s="12"/>
    </row>
    <row r="10" spans="1:11" ht="17" thickBot="1" x14ac:dyDescent="0.25">
      <c r="A10" s="7"/>
      <c r="B10" s="8"/>
      <c r="H10" s="16"/>
      <c r="I10" s="17"/>
      <c r="J10" s="11"/>
      <c r="K10" s="12"/>
    </row>
    <row r="14" spans="1:11" x14ac:dyDescent="0.2">
      <c r="A14" s="1" t="s">
        <v>18</v>
      </c>
      <c r="B14" s="1"/>
    </row>
    <row r="15" spans="1:11" x14ac:dyDescent="0.2">
      <c r="A15" s="1" t="s">
        <v>41</v>
      </c>
      <c r="B15" s="1"/>
    </row>
    <row r="17" spans="1:10" x14ac:dyDescent="0.2">
      <c r="B17" t="s">
        <v>20</v>
      </c>
      <c r="C17" t="s">
        <v>22</v>
      </c>
      <c r="D17" t="s">
        <v>42</v>
      </c>
      <c r="E17" t="s">
        <v>43</v>
      </c>
      <c r="F17" t="s">
        <v>44</v>
      </c>
      <c r="G17" t="s">
        <v>24</v>
      </c>
      <c r="H17" t="s">
        <v>26</v>
      </c>
      <c r="I17" t="s">
        <v>27</v>
      </c>
      <c r="J17" t="s">
        <v>36</v>
      </c>
    </row>
    <row r="18" spans="1:10" x14ac:dyDescent="0.2">
      <c r="A18" t="s">
        <v>19</v>
      </c>
      <c r="B18">
        <v>73</v>
      </c>
    </row>
    <row r="19" spans="1:10" x14ac:dyDescent="0.2">
      <c r="B19">
        <v>81</v>
      </c>
    </row>
    <row r="20" spans="1:10" x14ac:dyDescent="0.2">
      <c r="B20">
        <v>31</v>
      </c>
    </row>
    <row r="21" spans="1:10" x14ac:dyDescent="0.2">
      <c r="B21" s="18">
        <f>AVERAGE(B18:B20)</f>
        <v>61.666666666666664</v>
      </c>
    </row>
    <row r="22" spans="1:10" x14ac:dyDescent="0.2">
      <c r="B22" s="18">
        <f>STDEV(B18:B20)</f>
        <v>26.857649437978242</v>
      </c>
    </row>
    <row r="23" spans="1:10" x14ac:dyDescent="0.2">
      <c r="A23" t="s">
        <v>28</v>
      </c>
      <c r="C23">
        <v>15</v>
      </c>
      <c r="E23">
        <v>0.5</v>
      </c>
      <c r="F23">
        <v>7.5</v>
      </c>
      <c r="H23">
        <v>31.5</v>
      </c>
      <c r="I23">
        <v>9.5000000000000001E-2</v>
      </c>
    </row>
    <row r="24" spans="1:10" x14ac:dyDescent="0.2">
      <c r="C24">
        <v>15</v>
      </c>
      <c r="E24">
        <v>0.5</v>
      </c>
      <c r="F24">
        <v>7.5</v>
      </c>
      <c r="H24">
        <v>28.7</v>
      </c>
      <c r="I24">
        <v>0.20300000000000001</v>
      </c>
    </row>
    <row r="25" spans="1:10" x14ac:dyDescent="0.2">
      <c r="C25">
        <v>15</v>
      </c>
      <c r="E25">
        <v>0.5</v>
      </c>
      <c r="F25">
        <v>7.5</v>
      </c>
      <c r="H25">
        <v>23.2</v>
      </c>
      <c r="I25">
        <v>0.34799999999999998</v>
      </c>
    </row>
    <row r="32" spans="1:10" x14ac:dyDescent="0.2">
      <c r="H32" s="18">
        <f>AVERAGE(H23:H31)</f>
        <v>27.8</v>
      </c>
      <c r="I32" s="18">
        <f>AVERAGE(I23:I31)</f>
        <v>0.21533333333333335</v>
      </c>
    </row>
    <row r="34" spans="1:9" x14ac:dyDescent="0.2">
      <c r="A34" t="s">
        <v>21</v>
      </c>
      <c r="B34">
        <v>117</v>
      </c>
      <c r="C34">
        <v>14.6</v>
      </c>
      <c r="D34">
        <v>2970.8</v>
      </c>
      <c r="E34">
        <f>D34/42833</f>
        <v>6.9357738192515117E-2</v>
      </c>
      <c r="F34">
        <f>E34*15</f>
        <v>1.0403660728877266</v>
      </c>
    </row>
    <row r="35" spans="1:9" x14ac:dyDescent="0.2">
      <c r="B35">
        <v>71</v>
      </c>
      <c r="C35">
        <v>14.6</v>
      </c>
      <c r="D35">
        <v>2993.1</v>
      </c>
      <c r="E35">
        <f t="shared" ref="E35:E36" si="0">D35/42833</f>
        <v>6.9878364812177518E-2</v>
      </c>
      <c r="F35">
        <f t="shared" ref="F35:F36" si="1">E35*15</f>
        <v>1.0481754721826628</v>
      </c>
    </row>
    <row r="36" spans="1:9" x14ac:dyDescent="0.2">
      <c r="B36">
        <v>23</v>
      </c>
      <c r="C36">
        <v>14.5</v>
      </c>
      <c r="D36">
        <v>2990.3</v>
      </c>
      <c r="E36">
        <f t="shared" si="0"/>
        <v>6.9812994653654897E-2</v>
      </c>
      <c r="F36">
        <f t="shared" si="1"/>
        <v>1.0471949198048234</v>
      </c>
    </row>
    <row r="37" spans="1:9" x14ac:dyDescent="0.2">
      <c r="B37" s="18">
        <f>AVERAGE(B34:B36)</f>
        <v>70.333333333333329</v>
      </c>
      <c r="F37" s="18">
        <f>AVERAGE(F34:F36)</f>
        <v>1.0452454882917375</v>
      </c>
    </row>
    <row r="38" spans="1:9" x14ac:dyDescent="0.2">
      <c r="B38" s="18">
        <f>STDEV(B34:B36)</f>
        <v>47.003545965526186</v>
      </c>
    </row>
    <row r="39" spans="1:9" x14ac:dyDescent="0.2">
      <c r="A39" t="s">
        <v>25</v>
      </c>
      <c r="D39">
        <v>3930</v>
      </c>
      <c r="E39">
        <f>D39/42833</f>
        <v>9.1751686783554734E-2</v>
      </c>
      <c r="F39">
        <f>E39*16</f>
        <v>1.4680269885368757</v>
      </c>
      <c r="G39">
        <v>6.52</v>
      </c>
      <c r="H39">
        <v>71.599999999999994</v>
      </c>
      <c r="I39">
        <v>0.24399999999999999</v>
      </c>
    </row>
    <row r="40" spans="1:9" x14ac:dyDescent="0.2">
      <c r="D40">
        <v>3372.8</v>
      </c>
      <c r="E40">
        <f t="shared" ref="E40:E41" si="2">D40/42833</f>
        <v>7.8743025237550487E-2</v>
      </c>
      <c r="F40">
        <f t="shared" ref="F40:F41" si="3">E40*16</f>
        <v>1.2598884038008078</v>
      </c>
      <c r="G40">
        <v>6.02</v>
      </c>
      <c r="H40">
        <v>74.099999999999994</v>
      </c>
      <c r="I40">
        <v>0.308</v>
      </c>
    </row>
    <row r="41" spans="1:9" x14ac:dyDescent="0.2">
      <c r="D41">
        <v>3254.8</v>
      </c>
      <c r="E41">
        <f t="shared" si="2"/>
        <v>7.5988139985525185E-2</v>
      </c>
      <c r="F41">
        <f t="shared" si="3"/>
        <v>1.215810239768403</v>
      </c>
      <c r="G41">
        <v>4.28</v>
      </c>
      <c r="H41">
        <v>68.3</v>
      </c>
      <c r="I41">
        <v>0.34699999999999998</v>
      </c>
    </row>
    <row r="42" spans="1:9" x14ac:dyDescent="0.2">
      <c r="F42" s="18">
        <f>AVERAGE(F39:F41)</f>
        <v>1.3145752107020288</v>
      </c>
      <c r="G42" s="18">
        <f>AVERAGE(G39:G41)</f>
        <v>5.6066666666666665</v>
      </c>
      <c r="H42">
        <v>80.3</v>
      </c>
      <c r="I42">
        <v>0.30099999999999999</v>
      </c>
    </row>
    <row r="43" spans="1:9" x14ac:dyDescent="0.2">
      <c r="H43">
        <v>93.9</v>
      </c>
      <c r="I43">
        <v>0.14199999999999999</v>
      </c>
    </row>
    <row r="44" spans="1:9" x14ac:dyDescent="0.2">
      <c r="A44" s="2" t="s">
        <v>31</v>
      </c>
      <c r="H44">
        <v>83.8</v>
      </c>
      <c r="I44">
        <v>0.27900000000000003</v>
      </c>
    </row>
    <row r="45" spans="1:9" x14ac:dyDescent="0.2">
      <c r="A45" s="2" t="s">
        <v>32</v>
      </c>
      <c r="H45" s="18">
        <f>AVERAGE(H39:H44)</f>
        <v>78.666666666666671</v>
      </c>
      <c r="I45" s="18">
        <f>AVERAGE(I39:I44)</f>
        <v>0.27016666666666667</v>
      </c>
    </row>
    <row r="48" spans="1:9" x14ac:dyDescent="0.2">
      <c r="A48" s="18" t="s">
        <v>33</v>
      </c>
      <c r="B48" s="18">
        <f>(7.5-F37)/7.5</f>
        <v>0.86063393489443507</v>
      </c>
      <c r="D48">
        <f>(7.5-F34)/7.5</f>
        <v>0.86128452361496977</v>
      </c>
      <c r="H48" s="19"/>
      <c r="I48" s="19"/>
    </row>
    <row r="49" spans="1:9" x14ac:dyDescent="0.2">
      <c r="A49" s="18" t="s">
        <v>34</v>
      </c>
      <c r="B49" s="18">
        <f>F42/G42</f>
        <v>0.23446644661748434</v>
      </c>
      <c r="C49">
        <f>F39/G39</f>
        <v>0.22515751357927544</v>
      </c>
      <c r="D49">
        <f t="shared" ref="D49:D50" si="4">(7.5-F35)/7.5</f>
        <v>0.86024327037564485</v>
      </c>
      <c r="H49" s="19"/>
      <c r="I49" s="19"/>
    </row>
    <row r="50" spans="1:9" x14ac:dyDescent="0.2">
      <c r="C50">
        <f t="shared" ref="C50:C51" si="5">F40/G40</f>
        <v>0.20928378800677871</v>
      </c>
      <c r="D50">
        <f t="shared" si="4"/>
        <v>0.86037401069269015</v>
      </c>
    </row>
    <row r="51" spans="1:9" x14ac:dyDescent="0.2">
      <c r="C51">
        <f t="shared" si="5"/>
        <v>0.28406781303000067</v>
      </c>
      <c r="D51" s="18">
        <f>STDEV(D48:D50)</f>
        <v>5.6720588862480014E-4</v>
      </c>
    </row>
    <row r="52" spans="1:9" x14ac:dyDescent="0.2">
      <c r="C52" s="18">
        <f>STDEV(C49:C51)</f>
        <v>3.9401880123497907E-2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ITZ</vt:lpstr>
      <vt:lpstr>D3</vt:lpstr>
      <vt:lpstr>FLU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2019-05-22T01:11:17Z</dcterms:created>
  <dcterms:modified xsi:type="dcterms:W3CDTF">2022-04-21T11:42:42Z</dcterms:modified>
</cp:coreProperties>
</file>