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Yetta thesis data\Yetta experimental data@250315\DLS data\Cumulant size\Flowrate\"/>
    </mc:Choice>
  </mc:AlternateContent>
  <xr:revisionPtr revIDLastSave="0" documentId="13_ncr:1_{1E7CE28B-0DCE-4F68-99CC-4825E5543674}" xr6:coauthVersionLast="40" xr6:coauthVersionMax="40" xr10:uidLastSave="{00000000-0000-0000-0000-000000000000}"/>
  <bookViews>
    <workbookView xWindow="-15" yWindow="120" windowWidth="10245" windowHeight="7830" activeTab="1" xr2:uid="{00000000-000D-0000-FFFF-FFFF00000000}"/>
  </bookViews>
  <sheets>
    <sheet name="Method" sheetId="2" r:id="rId1"/>
    <sheet name="Re calculation" sheetId="4" r:id="rId2"/>
    <sheet name="Data" sheetId="1" r:id="rId3"/>
  </sheets>
  <calcPr calcId="181029"/>
</workbook>
</file>

<file path=xl/calcChain.xml><?xml version="1.0" encoding="utf-8"?>
<calcChain xmlns="http://schemas.openxmlformats.org/spreadsheetml/2006/main">
  <c r="B5" i="4" l="1"/>
  <c r="M42" i="1" l="1"/>
  <c r="L42" i="1"/>
  <c r="H42" i="1"/>
  <c r="G42" i="1"/>
  <c r="M41" i="1"/>
  <c r="L41" i="1"/>
  <c r="H41" i="1"/>
  <c r="G41" i="1"/>
  <c r="M40" i="1"/>
  <c r="L40" i="1"/>
  <c r="H40" i="1"/>
  <c r="G40" i="1"/>
  <c r="M39" i="1"/>
  <c r="L39" i="1"/>
  <c r="H39" i="1"/>
  <c r="G39" i="1"/>
  <c r="M38" i="1"/>
  <c r="L38" i="1"/>
  <c r="H38" i="1"/>
  <c r="G38" i="1"/>
  <c r="M37" i="1"/>
  <c r="L37" i="1"/>
  <c r="H37" i="1"/>
  <c r="G37" i="1"/>
  <c r="F32" i="1" l="1"/>
  <c r="F22" i="1"/>
  <c r="F12" i="1"/>
  <c r="G31" i="1" l="1"/>
  <c r="H31" i="1"/>
  <c r="L31" i="1"/>
  <c r="M31" i="1"/>
  <c r="G21" i="1"/>
  <c r="H21" i="1"/>
  <c r="L21" i="1"/>
  <c r="M21" i="1"/>
  <c r="G11" i="1" l="1"/>
  <c r="H11" i="1"/>
  <c r="L11" i="1"/>
  <c r="M11" i="1"/>
  <c r="M30" i="1" l="1"/>
  <c r="M28" i="1" l="1"/>
  <c r="M26" i="1"/>
  <c r="L28" i="1"/>
  <c r="L27" i="1"/>
  <c r="M27" i="1"/>
  <c r="L29" i="1"/>
  <c r="M29" i="1"/>
  <c r="L30" i="1"/>
  <c r="L19" i="1"/>
  <c r="L20" i="1"/>
  <c r="M20" i="1"/>
  <c r="L17" i="1"/>
  <c r="M17" i="1"/>
  <c r="L18" i="1"/>
  <c r="M18" i="1"/>
  <c r="M19" i="1"/>
  <c r="M9" i="1"/>
  <c r="L8" i="1"/>
  <c r="L7" i="1"/>
  <c r="M7" i="1"/>
  <c r="M8" i="1"/>
  <c r="L9" i="1"/>
  <c r="L10" i="1"/>
  <c r="M10" i="1"/>
  <c r="L26" i="1"/>
  <c r="M16" i="1"/>
  <c r="L16" i="1"/>
  <c r="M6" i="1"/>
  <c r="L6" i="1"/>
  <c r="H27" i="1"/>
  <c r="H28" i="1"/>
  <c r="H29" i="1"/>
  <c r="H30" i="1"/>
  <c r="H26" i="1"/>
  <c r="H19" i="1"/>
  <c r="H17" i="1"/>
  <c r="H18" i="1"/>
  <c r="H20" i="1"/>
  <c r="H16" i="1"/>
  <c r="G19" i="1"/>
  <c r="G17" i="1"/>
  <c r="G18" i="1"/>
  <c r="G20" i="1"/>
  <c r="G16" i="1"/>
  <c r="H10" i="1"/>
  <c r="H7" i="1"/>
  <c r="H8" i="1"/>
  <c r="H9" i="1"/>
  <c r="H6" i="1"/>
  <c r="G10" i="1"/>
  <c r="G7" i="1"/>
  <c r="G8" i="1"/>
  <c r="G9" i="1"/>
  <c r="G6" i="1"/>
  <c r="G26" i="1"/>
  <c r="G28" i="1"/>
  <c r="G29" i="1"/>
  <c r="G30" i="1"/>
  <c r="G27" i="1"/>
  <c r="C27" i="4" l="1"/>
  <c r="C26" i="4"/>
  <c r="C25" i="4"/>
  <c r="C20" i="4"/>
  <c r="G20" i="4" s="1"/>
  <c r="E19" i="4"/>
  <c r="D19" i="4"/>
  <c r="C19" i="4"/>
  <c r="E18" i="4"/>
  <c r="D18" i="4"/>
  <c r="C18" i="4"/>
  <c r="E17" i="4"/>
  <c r="D17" i="4"/>
  <c r="C17" i="4"/>
  <c r="G10" i="4"/>
  <c r="F10" i="4"/>
  <c r="B10" i="4"/>
  <c r="I10" i="4" s="1"/>
  <c r="G9" i="4"/>
  <c r="F9" i="4"/>
  <c r="B9" i="4"/>
  <c r="J9" i="4" s="1"/>
  <c r="G8" i="4"/>
  <c r="F8" i="4"/>
  <c r="B8" i="4"/>
  <c r="I8" i="4" s="1"/>
  <c r="G7" i="4"/>
  <c r="F7" i="4"/>
  <c r="B7" i="4"/>
  <c r="J7" i="4" s="1"/>
  <c r="G6" i="4"/>
  <c r="F6" i="4"/>
  <c r="B6" i="4"/>
  <c r="I6" i="4" s="1"/>
  <c r="G5" i="4"/>
  <c r="F5" i="4"/>
  <c r="J5" i="4"/>
  <c r="I7" i="4" l="1"/>
  <c r="K7" i="4" s="1"/>
  <c r="I9" i="4"/>
  <c r="K9" i="4" s="1"/>
  <c r="G19" i="4"/>
  <c r="G18" i="4"/>
  <c r="I5" i="4"/>
  <c r="K5" i="4" s="1"/>
  <c r="G17" i="4"/>
  <c r="J6" i="4"/>
  <c r="K6" i="4" s="1"/>
  <c r="J8" i="4"/>
  <c r="K8" i="4" s="1"/>
  <c r="J10" i="4"/>
  <c r="K10" i="4" s="1"/>
  <c r="H17" i="4" l="1"/>
</calcChain>
</file>

<file path=xl/sharedStrings.xml><?xml version="1.0" encoding="utf-8"?>
<sst xmlns="http://schemas.openxmlformats.org/spreadsheetml/2006/main" count="129" uniqueCount="67">
  <si>
    <t>Effect of flowrate</t>
    <phoneticPr fontId="1" type="noConversion"/>
  </si>
  <si>
    <t>Flowrate of water (ml/min)</t>
    <phoneticPr fontId="1" type="noConversion"/>
  </si>
  <si>
    <t>Average particle size (nm)</t>
    <phoneticPr fontId="1" type="noConversion"/>
  </si>
  <si>
    <t>Particle size (nm)</t>
    <phoneticPr fontId="1" type="noConversion"/>
  </si>
  <si>
    <t>1st</t>
    <phoneticPr fontId="1" type="noConversion"/>
  </si>
  <si>
    <t>2nd</t>
    <phoneticPr fontId="1" type="noConversion"/>
  </si>
  <si>
    <t>3rd</t>
    <phoneticPr fontId="1" type="noConversion"/>
  </si>
  <si>
    <t>Method</t>
    <phoneticPr fontId="1" type="noConversion"/>
  </si>
  <si>
    <t>2)  The other three streams contain water (Stream B-D)</t>
    <phoneticPr fontId="1" type="noConversion"/>
  </si>
  <si>
    <t>3) The flowrate of stream C and D are set 9 times higher than that of streams of A and B</t>
    <phoneticPr fontId="1" type="noConversion"/>
  </si>
  <si>
    <t>1) Dissolve 10mg/ml ITZ in the organic solvent and filter and put in one stream in MIVM (Stream A)</t>
    <phoneticPr fontId="1" type="noConversion"/>
  </si>
  <si>
    <t>SD of particle size</t>
    <phoneticPr fontId="1" type="noConversion"/>
  </si>
  <si>
    <t>PI</t>
    <phoneticPr fontId="1" type="noConversion"/>
  </si>
  <si>
    <t>Average PI</t>
    <phoneticPr fontId="1" type="noConversion"/>
  </si>
  <si>
    <t>SD of PI</t>
    <phoneticPr fontId="1" type="noConversion"/>
  </si>
  <si>
    <t>Flowrate of organic stream (ml/min)</t>
    <phoneticPr fontId="1" type="noConversion"/>
  </si>
  <si>
    <t>3) The resulted nanosuspension is measured for cumulant diameter immediately after preparation</t>
    <phoneticPr fontId="1" type="noConversion"/>
  </si>
  <si>
    <t>Flowrate of organic stream A (ml/min)</t>
    <phoneticPr fontId="1" type="noConversion"/>
  </si>
  <si>
    <t>Flowrate of water C and D (ml/min)</t>
    <phoneticPr fontId="1" type="noConversion"/>
  </si>
  <si>
    <t>Re number</t>
    <phoneticPr fontId="1" type="noConversion"/>
  </si>
  <si>
    <t>CIJ mixer</t>
  </si>
  <si>
    <t xml:space="preserve">CUR </t>
  </si>
  <si>
    <t>Flowate (ml/min)</t>
  </si>
  <si>
    <t>Flowrate (m3/s)</t>
  </si>
  <si>
    <t>Mean (nm)</t>
  </si>
  <si>
    <t>S.D.</t>
  </si>
  <si>
    <t>Re (water)</t>
  </si>
  <si>
    <t>Re (organic)</t>
  </si>
  <si>
    <t xml:space="preserve">Total </t>
  </si>
  <si>
    <t>kg/m3</t>
  </si>
  <si>
    <t>Pa*s</t>
  </si>
  <si>
    <t>m</t>
  </si>
  <si>
    <t xml:space="preserve">Density </t>
  </si>
  <si>
    <t>Viscosity</t>
  </si>
  <si>
    <t>Inlet diameter</t>
  </si>
  <si>
    <t>Water</t>
  </si>
  <si>
    <t>Acetone</t>
  </si>
  <si>
    <t>MIVM mixer</t>
  </si>
  <si>
    <t>ITZ</t>
  </si>
  <si>
    <t>Density (kg/m3)</t>
  </si>
  <si>
    <t>Viscosity (Pa*s)</t>
  </si>
  <si>
    <t>Inlet diameter (m)</t>
  </si>
  <si>
    <t>Re of this stream</t>
  </si>
  <si>
    <t>Total Re of these 4 streams</t>
  </si>
  <si>
    <t>large water flow1</t>
  </si>
  <si>
    <t>large water flow2</t>
  </si>
  <si>
    <t>small water flow</t>
  </si>
  <si>
    <t>small organic flow</t>
  </si>
  <si>
    <t>1 P = 1 g·cm−1·s−1.</t>
  </si>
  <si>
    <r>
      <t>1 Pa·s = 1 kg·m</t>
    </r>
    <r>
      <rPr>
        <vertAlign val="superscript"/>
        <sz val="10"/>
        <color theme="1"/>
        <rFont val="Arial"/>
        <family val="2"/>
      </rPr>
      <t>−1</t>
    </r>
    <r>
      <rPr>
        <sz val="12"/>
        <color theme="1"/>
        <rFont val="新細明體"/>
        <family val="2"/>
        <charset val="136"/>
        <scheme val="minor"/>
      </rPr>
      <t>·s</t>
    </r>
    <r>
      <rPr>
        <vertAlign val="superscript"/>
        <sz val="10"/>
        <color theme="1"/>
        <rFont val="Arial"/>
        <family val="2"/>
      </rPr>
      <t>−1</t>
    </r>
    <r>
      <rPr>
        <sz val="12"/>
        <color theme="1"/>
        <rFont val="新細明體"/>
        <family val="2"/>
        <charset val="136"/>
        <scheme val="minor"/>
      </rPr>
      <t xml:space="preserve"> = 10 P.</t>
    </r>
  </si>
  <si>
    <t>1 P = 0.1 Pa·s,</t>
  </si>
  <si>
    <t>1,3-dioxolane</t>
  </si>
  <si>
    <t>1 cP = 1 mPa·s = 0.001 Pa·s.</t>
  </si>
  <si>
    <t>THF</t>
  </si>
  <si>
    <t>DMF</t>
  </si>
  <si>
    <t>Water flowrate</t>
  </si>
  <si>
    <t>Organic flowrate</t>
  </si>
  <si>
    <t>Total Re</t>
  </si>
  <si>
    <r>
      <t>25</t>
    </r>
    <r>
      <rPr>
        <sz val="11"/>
        <color theme="1"/>
        <rFont val="新細明體"/>
        <family val="1"/>
        <charset val="136"/>
      </rPr>
      <t>℃</t>
    </r>
    <phoneticPr fontId="1" type="noConversion"/>
  </si>
  <si>
    <t>20℃ /25 ℃</t>
    <phoneticPr fontId="1" type="noConversion"/>
  </si>
  <si>
    <t>/20 ℃</t>
    <phoneticPr fontId="1" type="noConversion"/>
  </si>
  <si>
    <t>(paired t-test)</t>
    <phoneticPr fontId="1" type="noConversion"/>
  </si>
  <si>
    <t>no significant after Re ~</t>
    <phoneticPr fontId="1" type="noConversion"/>
  </si>
  <si>
    <t>5mg/ml ITZ + 5mg/ml TPGS in DMF</t>
    <phoneticPr fontId="1" type="noConversion"/>
  </si>
  <si>
    <t>5mg/ml ITZ in THF</t>
    <phoneticPr fontId="1" type="noConversion"/>
  </si>
  <si>
    <t>5mg/ml ITZ in 1,3-dioxolane</t>
    <phoneticPr fontId="1" type="noConversion"/>
  </si>
  <si>
    <t>5mg/ml ITZ in DMF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</si>
</sst>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1"/>
      <color theme="1"/>
      <name val="新細明體"/>
      <family val="2"/>
      <scheme val="minor"/>
    </font>
    <font>
      <b/>
      <u/>
      <sz val="11"/>
      <color theme="1"/>
      <name val="新細明體"/>
      <family val="2"/>
      <scheme val="minor"/>
    </font>
    <font>
      <b/>
      <u/>
      <sz val="12"/>
      <color theme="1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1"/>
      <name val="新細明體"/>
      <family val="2"/>
      <scheme val="minor"/>
    </font>
    <font>
      <b/>
      <sz val="11"/>
      <color theme="1"/>
      <name val="新細明體"/>
      <family val="2"/>
      <scheme val="minor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1"/>
      <color theme="1"/>
      <name val="新細明體"/>
      <family val="1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0" fontId="8" fillId="0" borderId="0"/>
  </cellStyleXfs>
  <cellXfs count="42">
    <xf numFmtId="0" fontId="0" fillId="0" borderId="0" xfId="0">
      <alignment vertical="center"/>
    </xf>
    <xf numFmtId="0" fontId="0" fillId="0" borderId="0" xfId="0" applyAlignment="1">
      <alignment vertical="top"/>
    </xf>
    <xf numFmtId="0" fontId="2" fillId="0" borderId="1" xfId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0" borderId="0" xfId="0" applyFont="1">
      <alignment vertical="center"/>
    </xf>
    <xf numFmtId="0" fontId="5" fillId="2" borderId="0" xfId="0" applyFont="1" applyFill="1" applyAlignment="1">
      <alignment vertical="top"/>
    </xf>
    <xf numFmtId="0" fontId="2" fillId="2" borderId="1" xfId="1" applyFill="1" applyBorder="1" applyAlignment="1">
      <alignment horizontal="center" vertical="top" wrapText="1"/>
    </xf>
    <xf numFmtId="0" fontId="2" fillId="2" borderId="0" xfId="2" applyFill="1"/>
    <xf numFmtId="0" fontId="2" fillId="0" borderId="0" xfId="2"/>
    <xf numFmtId="0" fontId="2" fillId="0" borderId="0" xfId="2" applyAlignment="1">
      <alignment horizontal="center"/>
    </xf>
    <xf numFmtId="2" fontId="2" fillId="0" borderId="0" xfId="2" applyNumberFormat="1" applyAlignment="1">
      <alignment horizontal="center"/>
    </xf>
    <xf numFmtId="0" fontId="2" fillId="3" borderId="0" xfId="2" applyFill="1" applyAlignment="1">
      <alignment horizontal="center"/>
    </xf>
    <xf numFmtId="0" fontId="2" fillId="3" borderId="0" xfId="2" applyFill="1"/>
    <xf numFmtId="0" fontId="6" fillId="2" borderId="0" xfId="2" applyFont="1" applyFill="1" applyAlignment="1">
      <alignment horizontal="center"/>
    </xf>
    <xf numFmtId="0" fontId="2" fillId="0" borderId="0" xfId="2" applyBorder="1" applyAlignment="1">
      <alignment horizontal="center"/>
    </xf>
    <xf numFmtId="0" fontId="7" fillId="0" borderId="1" xfId="2" applyFont="1" applyBorder="1"/>
    <xf numFmtId="0" fontId="3" fillId="0" borderId="1" xfId="2" applyFont="1" applyBorder="1" applyAlignment="1">
      <alignment horizontal="center"/>
    </xf>
    <xf numFmtId="0" fontId="3" fillId="0" borderId="1" xfId="2" applyFont="1" applyBorder="1"/>
    <xf numFmtId="0" fontId="2" fillId="2" borderId="1" xfId="2" applyFill="1" applyBorder="1" applyAlignment="1">
      <alignment horizontal="center" wrapText="1"/>
    </xf>
    <xf numFmtId="0" fontId="2" fillId="4" borderId="1" xfId="2" applyFill="1" applyBorder="1"/>
    <xf numFmtId="0" fontId="2" fillId="0" borderId="1" xfId="2" applyBorder="1"/>
    <xf numFmtId="0" fontId="2" fillId="2" borderId="1" xfId="2" applyFill="1" applyBorder="1"/>
    <xf numFmtId="0" fontId="2" fillId="0" borderId="1" xfId="2" applyBorder="1" applyAlignment="1">
      <alignment horizontal="center"/>
    </xf>
    <xf numFmtId="0" fontId="2" fillId="0" borderId="4" xfId="2" applyBorder="1" applyAlignment="1">
      <alignment horizontal="center"/>
    </xf>
    <xf numFmtId="0" fontId="2" fillId="0" borderId="5" xfId="2" applyBorder="1" applyAlignment="1">
      <alignment horizontal="center"/>
    </xf>
    <xf numFmtId="0" fontId="8" fillId="0" borderId="0" xfId="3"/>
    <xf numFmtId="0" fontId="3" fillId="0" borderId="4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8" fillId="0" borderId="0" xfId="3" applyAlignment="1">
      <alignment horizontal="left" indent="1"/>
    </xf>
    <xf numFmtId="0" fontId="7" fillId="0" borderId="1" xfId="2" applyFont="1" applyBorder="1" applyAlignment="1">
      <alignment horizontal="center"/>
    </xf>
    <xf numFmtId="0" fontId="7" fillId="0" borderId="1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5" fillId="2" borderId="0" xfId="0" applyFont="1" applyFill="1" applyAlignment="1">
      <alignment vertical="top" wrapText="1"/>
    </xf>
    <xf numFmtId="14" fontId="0" fillId="0" borderId="0" xfId="0" applyNumberFormat="1" applyAlignment="1">
      <alignment vertical="top"/>
    </xf>
    <xf numFmtId="0" fontId="3" fillId="0" borderId="2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2" borderId="2" xfId="1" applyFont="1" applyFill="1" applyBorder="1" applyAlignment="1">
      <alignment horizontal="center" vertical="top" wrapText="1"/>
    </xf>
    <xf numFmtId="0" fontId="3" fillId="2" borderId="3" xfId="1" applyFont="1" applyFill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0" fillId="0" borderId="6" xfId="0" applyBorder="1" applyAlignment="1">
      <alignment horizontal="right" vertical="top"/>
    </xf>
    <xf numFmtId="0" fontId="3" fillId="2" borderId="1" xfId="1" applyFont="1" applyFill="1" applyBorder="1" applyAlignment="1">
      <alignment horizontal="center" vertical="top" wrapText="1"/>
    </xf>
  </cellXfs>
  <cellStyles count="4">
    <cellStyle name="Normal 2" xfId="2" xr:uid="{00000000-0005-0000-0000-000000000000}"/>
    <cellStyle name="一般" xfId="0" builtinId="0"/>
    <cellStyle name="一般 2" xfId="1" xr:uid="{00000000-0005-0000-0000-000002000000}"/>
    <cellStyle name="一般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88555555555556"/>
          <c:y val="3.6541832873195706E-2"/>
          <c:w val="0.81630666666666685"/>
          <c:h val="0.77003914878975088"/>
        </c:manualLayout>
      </c:layout>
      <c:scatterChart>
        <c:scatterStyle val="lineMarker"/>
        <c:varyColors val="0"/>
        <c:ser>
          <c:idx val="2"/>
          <c:order val="0"/>
          <c:tx>
            <c:v>THF</c:v>
          </c:tx>
          <c:spPr>
            <a:ln w="19050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3"/>
              </a:soli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Data!$H$26:$H$31</c:f>
                <c:numCache>
                  <c:formatCode>General</c:formatCode>
                  <c:ptCount val="6"/>
                  <c:pt idx="0">
                    <c:v>2.7874719729532784</c:v>
                  </c:pt>
                  <c:pt idx="1">
                    <c:v>1.0692676621563608</c:v>
                  </c:pt>
                  <c:pt idx="2">
                    <c:v>1.6041612554021225</c:v>
                  </c:pt>
                  <c:pt idx="3">
                    <c:v>1.7349351572897511</c:v>
                  </c:pt>
                  <c:pt idx="4">
                    <c:v>1.1846237095944556</c:v>
                  </c:pt>
                  <c:pt idx="5">
                    <c:v>5.8898217290508903</c:v>
                  </c:pt>
                </c:numCache>
              </c:numRef>
            </c:plus>
            <c:minus>
              <c:numRef>
                <c:f>Data!$H$26:$H$31</c:f>
                <c:numCache>
                  <c:formatCode>General</c:formatCode>
                  <c:ptCount val="6"/>
                  <c:pt idx="0">
                    <c:v>2.7874719729532784</c:v>
                  </c:pt>
                  <c:pt idx="1">
                    <c:v>1.0692676621563608</c:v>
                  </c:pt>
                  <c:pt idx="2">
                    <c:v>1.6041612554021225</c:v>
                  </c:pt>
                  <c:pt idx="3">
                    <c:v>1.7349351572897511</c:v>
                  </c:pt>
                  <c:pt idx="4">
                    <c:v>1.1846237095944556</c:v>
                  </c:pt>
                  <c:pt idx="5">
                    <c:v>5.8898217290508903</c:v>
                  </c:pt>
                </c:numCache>
              </c:numRef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Data!$C$26:$C$31</c:f>
              <c:numCache>
                <c:formatCode>General</c:formatCode>
                <c:ptCount val="6"/>
                <c:pt idx="0">
                  <c:v>391.79490070082477</c:v>
                </c:pt>
                <c:pt idx="1">
                  <c:v>1175.3847021024744</c:v>
                </c:pt>
                <c:pt idx="2">
                  <c:v>1958.974503504124</c:v>
                </c:pt>
                <c:pt idx="3">
                  <c:v>3134.3592056065982</c:v>
                </c:pt>
                <c:pt idx="4">
                  <c:v>4309.743907709073</c:v>
                </c:pt>
                <c:pt idx="5">
                  <c:v>5223.7533585104184</c:v>
                </c:pt>
              </c:numCache>
            </c:numRef>
          </c:xVal>
          <c:yVal>
            <c:numRef>
              <c:f>Data!$G$26:$G$31</c:f>
              <c:numCache>
                <c:formatCode>General</c:formatCode>
                <c:ptCount val="6"/>
                <c:pt idx="0">
                  <c:v>238.4</c:v>
                </c:pt>
                <c:pt idx="1">
                  <c:v>183.73333333333335</c:v>
                </c:pt>
                <c:pt idx="2">
                  <c:v>172.56666666666669</c:v>
                </c:pt>
                <c:pt idx="3">
                  <c:v>167</c:v>
                </c:pt>
                <c:pt idx="4">
                  <c:v>165.73333333333335</c:v>
                </c:pt>
                <c:pt idx="5">
                  <c:v>164.6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95-4EB1-AA53-BF3DE42F06FF}"/>
            </c:ext>
          </c:extLst>
        </c:ser>
        <c:ser>
          <c:idx val="0"/>
          <c:order val="1"/>
          <c:tx>
            <c:v>DMF</c:v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1"/>
              </a:soli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Data!$H$6:$H$11</c:f>
                <c:numCache>
                  <c:formatCode>General</c:formatCode>
                  <c:ptCount val="6"/>
                  <c:pt idx="0">
                    <c:v>5.6518433571122131</c:v>
                  </c:pt>
                  <c:pt idx="1">
                    <c:v>5.2595944076832817</c:v>
                  </c:pt>
                  <c:pt idx="2">
                    <c:v>6.0357269653290375</c:v>
                  </c:pt>
                  <c:pt idx="3">
                    <c:v>4.7184036848634827</c:v>
                  </c:pt>
                  <c:pt idx="4">
                    <c:v>5.27351874937409</c:v>
                  </c:pt>
                  <c:pt idx="5">
                    <c:v>5.4243279153581154</c:v>
                  </c:pt>
                </c:numCache>
              </c:numRef>
            </c:plus>
            <c:minus>
              <c:numRef>
                <c:f>Data!$H$6:$H$11</c:f>
                <c:numCache>
                  <c:formatCode>General</c:formatCode>
                  <c:ptCount val="6"/>
                  <c:pt idx="0">
                    <c:v>5.6518433571122131</c:v>
                  </c:pt>
                  <c:pt idx="1">
                    <c:v>5.2595944076832817</c:v>
                  </c:pt>
                  <c:pt idx="2">
                    <c:v>6.0357269653290375</c:v>
                  </c:pt>
                  <c:pt idx="3">
                    <c:v>4.7184036848634827</c:v>
                  </c:pt>
                  <c:pt idx="4">
                    <c:v>5.27351874937409</c:v>
                  </c:pt>
                  <c:pt idx="5">
                    <c:v>5.4243279153581154</c:v>
                  </c:pt>
                </c:numCache>
              </c:numRef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Data!$C$6:$C$11</c:f>
              <c:numCache>
                <c:formatCode>General</c:formatCode>
                <c:ptCount val="6"/>
                <c:pt idx="0">
                  <c:v>376.26753389552897</c:v>
                </c:pt>
                <c:pt idx="1">
                  <c:v>1128.8026016865867</c:v>
                </c:pt>
                <c:pt idx="2">
                  <c:v>1881.3376694776448</c:v>
                </c:pt>
                <c:pt idx="3">
                  <c:v>3010.1402711642318</c:v>
                </c:pt>
                <c:pt idx="4">
                  <c:v>4138.9428728508183</c:v>
                </c:pt>
                <c:pt idx="5">
                  <c:v>5016.7735589958247</c:v>
                </c:pt>
              </c:numCache>
            </c:numRef>
          </c:xVal>
          <c:yVal>
            <c:numRef>
              <c:f>Data!$G$6:$G$11</c:f>
              <c:numCache>
                <c:formatCode>General</c:formatCode>
                <c:ptCount val="6"/>
                <c:pt idx="0">
                  <c:v>207.63333333333333</c:v>
                </c:pt>
                <c:pt idx="1">
                  <c:v>169.43333333333334</c:v>
                </c:pt>
                <c:pt idx="2">
                  <c:v>169.4</c:v>
                </c:pt>
                <c:pt idx="3">
                  <c:v>172.73333333333335</c:v>
                </c:pt>
                <c:pt idx="4">
                  <c:v>155.79999999999998</c:v>
                </c:pt>
                <c:pt idx="5">
                  <c:v>159.03333333333333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95-4EB1-AA53-BF3DE42F06FF}"/>
            </c:ext>
          </c:extLst>
        </c:ser>
        <c:ser>
          <c:idx val="1"/>
          <c:order val="2"/>
          <c:tx>
            <c:v>1,3-dioxolane</c:v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2"/>
              </a:soli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Data!$H$16:$H$21</c:f>
                <c:numCache>
                  <c:formatCode>General</c:formatCode>
                  <c:ptCount val="6"/>
                  <c:pt idx="0">
                    <c:v>17.650023607160787</c:v>
                  </c:pt>
                  <c:pt idx="1">
                    <c:v>9.1511383627029392</c:v>
                  </c:pt>
                  <c:pt idx="2">
                    <c:v>3.8118237105091799</c:v>
                  </c:pt>
                  <c:pt idx="3">
                    <c:v>2.1283796653792701</c:v>
                  </c:pt>
                  <c:pt idx="4">
                    <c:v>2.6888659319497537</c:v>
                  </c:pt>
                  <c:pt idx="5">
                    <c:v>2.1455380055672149</c:v>
                  </c:pt>
                </c:numCache>
              </c:numRef>
            </c:plus>
            <c:minus>
              <c:numRef>
                <c:f>Data!$H$16:$H$21</c:f>
                <c:numCache>
                  <c:formatCode>General</c:formatCode>
                  <c:ptCount val="6"/>
                  <c:pt idx="0">
                    <c:v>17.650023607160787</c:v>
                  </c:pt>
                  <c:pt idx="1">
                    <c:v>9.1511383627029392</c:v>
                  </c:pt>
                  <c:pt idx="2">
                    <c:v>3.8118237105091799</c:v>
                  </c:pt>
                  <c:pt idx="3">
                    <c:v>2.1283796653792701</c:v>
                  </c:pt>
                  <c:pt idx="4">
                    <c:v>2.6888659319497537</c:v>
                  </c:pt>
                  <c:pt idx="5">
                    <c:v>2.1455380055672149</c:v>
                  </c:pt>
                </c:numCache>
              </c:numRef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Data!$C$16:$C$21</c:f>
              <c:numCache>
                <c:formatCode>General</c:formatCode>
                <c:ptCount val="6"/>
                <c:pt idx="0">
                  <c:v>390.85961122889302</c:v>
                </c:pt>
                <c:pt idx="1">
                  <c:v>1172.578833686679</c:v>
                </c:pt>
                <c:pt idx="2">
                  <c:v>1954.2980561444651</c:v>
                </c:pt>
                <c:pt idx="3">
                  <c:v>3126.8768898311441</c:v>
                </c:pt>
                <c:pt idx="4">
                  <c:v>4299.4557235178236</c:v>
                </c:pt>
                <c:pt idx="5">
                  <c:v>5211.2859498495673</c:v>
                </c:pt>
              </c:numCache>
            </c:numRef>
          </c:xVal>
          <c:yVal>
            <c:numRef>
              <c:f>Data!$G$16:$G$21</c:f>
              <c:numCache>
                <c:formatCode>General</c:formatCode>
                <c:ptCount val="6"/>
                <c:pt idx="0">
                  <c:v>234.9666666666667</c:v>
                </c:pt>
                <c:pt idx="1">
                  <c:v>196.76666666666665</c:v>
                </c:pt>
                <c:pt idx="2">
                  <c:v>178.79999999999998</c:v>
                </c:pt>
                <c:pt idx="3">
                  <c:v>172.79999999999998</c:v>
                </c:pt>
                <c:pt idx="4">
                  <c:v>162.79999999999998</c:v>
                </c:pt>
                <c:pt idx="5">
                  <c:v>160.66666666666666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595-4EB1-AA53-BF3DE42F0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68960"/>
        <c:axId val="78769536"/>
      </c:scatterChart>
      <c:valAx>
        <c:axId val="78768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Re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H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HK"/>
          </a:p>
        </c:txPr>
        <c:crossAx val="78769536"/>
        <c:crosses val="autoZero"/>
        <c:crossBetween val="midCat"/>
      </c:valAx>
      <c:valAx>
        <c:axId val="78769536"/>
        <c:scaling>
          <c:orientation val="minMax"/>
          <c:max val="35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Initial particle size (nm)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266277580505907E-2"/>
              <c:y val="0.176859888283234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H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HK"/>
          </a:p>
        </c:txPr>
        <c:crossAx val="78768960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tr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HK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noFill/>
      <a:prstDash val="solid"/>
      <a:round/>
    </a:ln>
    <a:effectLst/>
  </c:spPr>
  <c:txPr>
    <a:bodyPr/>
    <a:lstStyle/>
    <a:p>
      <a:pPr>
        <a:defRPr sz="13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H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3400848765432"/>
          <c:y val="4.7782863912466292E-2"/>
          <c:w val="0.82156269290123451"/>
          <c:h val="0.74038316942570714"/>
        </c:manualLayout>
      </c:layout>
      <c:scatterChart>
        <c:scatterStyle val="lineMarker"/>
        <c:varyColors val="0"/>
        <c:ser>
          <c:idx val="2"/>
          <c:order val="0"/>
          <c:tx>
            <c:v>THF</c:v>
          </c:tx>
          <c:spPr>
            <a:ln w="19050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Data!$M$26:$M$30</c:f>
                <c:numCache>
                  <c:formatCode>General</c:formatCode>
                  <c:ptCount val="5"/>
                  <c:pt idx="0">
                    <c:v>1.1135528725660062E-2</c:v>
                  </c:pt>
                  <c:pt idx="1">
                    <c:v>4.041451884327385E-2</c:v>
                  </c:pt>
                  <c:pt idx="2">
                    <c:v>3.1533051443419384E-2</c:v>
                  </c:pt>
                  <c:pt idx="3">
                    <c:v>1.418919776919522E-2</c:v>
                  </c:pt>
                  <c:pt idx="4">
                    <c:v>2.9737742572921257E-2</c:v>
                  </c:pt>
                </c:numCache>
              </c:numRef>
            </c:plus>
            <c:minus>
              <c:numRef>
                <c:f>Data!$M$26:$M$30</c:f>
                <c:numCache>
                  <c:formatCode>General</c:formatCode>
                  <c:ptCount val="5"/>
                  <c:pt idx="0">
                    <c:v>1.1135528725660062E-2</c:v>
                  </c:pt>
                  <c:pt idx="1">
                    <c:v>4.041451884327385E-2</c:v>
                  </c:pt>
                  <c:pt idx="2">
                    <c:v>3.1533051443419384E-2</c:v>
                  </c:pt>
                  <c:pt idx="3">
                    <c:v>1.418919776919522E-2</c:v>
                  </c:pt>
                  <c:pt idx="4">
                    <c:v>2.9737742572921257E-2</c:v>
                  </c:pt>
                </c:numCache>
              </c:numRef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Data!$C$26:$C$30</c:f>
              <c:numCache>
                <c:formatCode>General</c:formatCode>
                <c:ptCount val="5"/>
                <c:pt idx="0">
                  <c:v>391.79490070082477</c:v>
                </c:pt>
                <c:pt idx="1">
                  <c:v>1175.3847021024744</c:v>
                </c:pt>
                <c:pt idx="2">
                  <c:v>1958.974503504124</c:v>
                </c:pt>
                <c:pt idx="3">
                  <c:v>3134.3592056065982</c:v>
                </c:pt>
                <c:pt idx="4">
                  <c:v>4309.743907709073</c:v>
                </c:pt>
              </c:numCache>
            </c:numRef>
          </c:xVal>
          <c:yVal>
            <c:numRef>
              <c:f>Data!$L$26:$L$30</c:f>
              <c:numCache>
                <c:formatCode>General</c:formatCode>
                <c:ptCount val="5"/>
                <c:pt idx="0">
                  <c:v>3.7999999999999999E-2</c:v>
                </c:pt>
                <c:pt idx="1">
                  <c:v>0.13733333333333334</c:v>
                </c:pt>
                <c:pt idx="2">
                  <c:v>6.5666666666666665E-2</c:v>
                </c:pt>
                <c:pt idx="3">
                  <c:v>8.3666666666666667E-2</c:v>
                </c:pt>
                <c:pt idx="4">
                  <c:v>6.8666666666666668E-2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4B5-4A56-A74D-3F0103FC2FD9}"/>
            </c:ext>
          </c:extLst>
        </c:ser>
        <c:ser>
          <c:idx val="0"/>
          <c:order val="1"/>
          <c:tx>
            <c:v>DMF</c:v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1"/>
              </a:soli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Data!$M$6:$M$10</c:f>
                <c:numCache>
                  <c:formatCode>General</c:formatCode>
                  <c:ptCount val="5"/>
                  <c:pt idx="0">
                    <c:v>1.050396750439251E-2</c:v>
                  </c:pt>
                  <c:pt idx="1">
                    <c:v>1.7009801096230737E-2</c:v>
                  </c:pt>
                  <c:pt idx="2">
                    <c:v>4.077172222672644E-2</c:v>
                  </c:pt>
                  <c:pt idx="3">
                    <c:v>4.6130250378683159E-2</c:v>
                  </c:pt>
                  <c:pt idx="4">
                    <c:v>2.2068076490713903E-2</c:v>
                  </c:pt>
                </c:numCache>
              </c:numRef>
            </c:plus>
            <c:minus>
              <c:numRef>
                <c:f>Data!$M$6:$M$10</c:f>
                <c:numCache>
                  <c:formatCode>General</c:formatCode>
                  <c:ptCount val="5"/>
                  <c:pt idx="0">
                    <c:v>1.050396750439251E-2</c:v>
                  </c:pt>
                  <c:pt idx="1">
                    <c:v>1.7009801096230737E-2</c:v>
                  </c:pt>
                  <c:pt idx="2">
                    <c:v>4.077172222672644E-2</c:v>
                  </c:pt>
                  <c:pt idx="3">
                    <c:v>4.6130250378683159E-2</c:v>
                  </c:pt>
                  <c:pt idx="4">
                    <c:v>2.2068076490713903E-2</c:v>
                  </c:pt>
                </c:numCache>
              </c:numRef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Data!$C$6:$C$10</c:f>
              <c:numCache>
                <c:formatCode>General</c:formatCode>
                <c:ptCount val="5"/>
                <c:pt idx="0">
                  <c:v>376.26753389552897</c:v>
                </c:pt>
                <c:pt idx="1">
                  <c:v>1128.8026016865867</c:v>
                </c:pt>
                <c:pt idx="2">
                  <c:v>1881.3376694776448</c:v>
                </c:pt>
                <c:pt idx="3">
                  <c:v>3010.1402711642318</c:v>
                </c:pt>
                <c:pt idx="4">
                  <c:v>4138.9428728508183</c:v>
                </c:pt>
              </c:numCache>
            </c:numRef>
          </c:xVal>
          <c:yVal>
            <c:numRef>
              <c:f>Data!$L$6:$L$10</c:f>
              <c:numCache>
                <c:formatCode>General</c:formatCode>
                <c:ptCount val="5"/>
                <c:pt idx="0">
                  <c:v>5.2666666666666667E-2</c:v>
                </c:pt>
                <c:pt idx="1">
                  <c:v>0.13033333333333333</c:v>
                </c:pt>
                <c:pt idx="2">
                  <c:v>0.10966666666666665</c:v>
                </c:pt>
                <c:pt idx="3">
                  <c:v>0.16200000000000001</c:v>
                </c:pt>
                <c:pt idx="4">
                  <c:v>0.10099999999999999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B5-4A56-A74D-3F0103FC2FD9}"/>
            </c:ext>
          </c:extLst>
        </c:ser>
        <c:ser>
          <c:idx val="1"/>
          <c:order val="2"/>
          <c:tx>
            <c:v>1,3-dioxolane</c:v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2"/>
              </a:soli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Data!$M$16:$M$20</c:f>
                <c:numCache>
                  <c:formatCode>General</c:formatCode>
                  <c:ptCount val="5"/>
                  <c:pt idx="0">
                    <c:v>2.6312227829154527E-2</c:v>
                  </c:pt>
                  <c:pt idx="1">
                    <c:v>2.2501851775650481E-2</c:v>
                  </c:pt>
                  <c:pt idx="2">
                    <c:v>2.6627053911388719E-2</c:v>
                  </c:pt>
                  <c:pt idx="3">
                    <c:v>1.1590225767142482E-2</c:v>
                  </c:pt>
                  <c:pt idx="4">
                    <c:v>2.8112867753634314E-2</c:v>
                  </c:pt>
                </c:numCache>
              </c:numRef>
            </c:plus>
            <c:minus>
              <c:numRef>
                <c:f>Data!$M$16:$M$20</c:f>
                <c:numCache>
                  <c:formatCode>General</c:formatCode>
                  <c:ptCount val="5"/>
                  <c:pt idx="0">
                    <c:v>2.6312227829154527E-2</c:v>
                  </c:pt>
                  <c:pt idx="1">
                    <c:v>2.2501851775650481E-2</c:v>
                  </c:pt>
                  <c:pt idx="2">
                    <c:v>2.6627053911388719E-2</c:v>
                  </c:pt>
                  <c:pt idx="3">
                    <c:v>1.1590225767142482E-2</c:v>
                  </c:pt>
                  <c:pt idx="4">
                    <c:v>2.8112867753634314E-2</c:v>
                  </c:pt>
                </c:numCache>
              </c:numRef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Data!$C$16:$C$20</c:f>
              <c:numCache>
                <c:formatCode>General</c:formatCode>
                <c:ptCount val="5"/>
                <c:pt idx="0">
                  <c:v>390.85961122889302</c:v>
                </c:pt>
                <c:pt idx="1">
                  <c:v>1172.578833686679</c:v>
                </c:pt>
                <c:pt idx="2">
                  <c:v>1954.2980561444651</c:v>
                </c:pt>
                <c:pt idx="3">
                  <c:v>3126.8768898311441</c:v>
                </c:pt>
                <c:pt idx="4">
                  <c:v>4299.4557235178236</c:v>
                </c:pt>
              </c:numCache>
            </c:numRef>
          </c:xVal>
          <c:yVal>
            <c:numRef>
              <c:f>Data!$L$16:$L$20</c:f>
              <c:numCache>
                <c:formatCode>General</c:formatCode>
                <c:ptCount val="5"/>
                <c:pt idx="0">
                  <c:v>0.23333333333333331</c:v>
                </c:pt>
                <c:pt idx="1">
                  <c:v>0.17433333333333331</c:v>
                </c:pt>
                <c:pt idx="2">
                  <c:v>0.107</c:v>
                </c:pt>
                <c:pt idx="3">
                  <c:v>8.1666666666666665E-2</c:v>
                </c:pt>
                <c:pt idx="4">
                  <c:v>8.8666666666666671E-2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B5-4A56-A74D-3F0103FC2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71840"/>
        <c:axId val="78772416"/>
      </c:scatterChart>
      <c:valAx>
        <c:axId val="78771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Re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H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HK"/>
          </a:p>
        </c:txPr>
        <c:crossAx val="78772416"/>
        <c:crosses val="autoZero"/>
        <c:crossBetween val="midCat"/>
      </c:valAx>
      <c:valAx>
        <c:axId val="78772416"/>
        <c:scaling>
          <c:orientation val="minMax"/>
          <c:max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PI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7148919753086418E-2"/>
              <c:y val="0.392743055555555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H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HK"/>
          </a:p>
        </c:txPr>
        <c:crossAx val="78771840"/>
        <c:crosses val="autoZero"/>
        <c:crossBetween val="midCat"/>
        <c:majorUnit val="0.1"/>
      </c:valAx>
      <c:spPr>
        <a:solidFill>
          <a:schemeClr val="bg1"/>
        </a:solidFill>
        <a:ln>
          <a:noFill/>
        </a:ln>
        <a:effectLst/>
      </c:spPr>
    </c:plotArea>
    <c:legend>
      <c:legendPos val="tr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H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3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H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89166666666669"/>
          <c:y val="3.3521838331895377E-2"/>
          <c:w val="0.81806749999999995"/>
          <c:h val="0.79956930222738309"/>
        </c:manualLayout>
      </c:layout>
      <c:scatterChart>
        <c:scatterStyle val="lineMarker"/>
        <c:varyColors val="0"/>
        <c:ser>
          <c:idx val="0"/>
          <c:order val="0"/>
          <c:tx>
            <c:v>Without stabilizer</c:v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1"/>
              </a:soli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Data!$H$6:$H$11</c:f>
                <c:numCache>
                  <c:formatCode>General</c:formatCode>
                  <c:ptCount val="6"/>
                  <c:pt idx="0">
                    <c:v>5.6518433571122131</c:v>
                  </c:pt>
                  <c:pt idx="1">
                    <c:v>5.2595944076832817</c:v>
                  </c:pt>
                  <c:pt idx="2">
                    <c:v>6.0357269653290375</c:v>
                  </c:pt>
                  <c:pt idx="3">
                    <c:v>4.7184036848634827</c:v>
                  </c:pt>
                  <c:pt idx="4">
                    <c:v>5.27351874937409</c:v>
                  </c:pt>
                  <c:pt idx="5">
                    <c:v>5.4243279153581154</c:v>
                  </c:pt>
                </c:numCache>
              </c:numRef>
            </c:plus>
            <c:minus>
              <c:numRef>
                <c:f>Data!$H$6:$H$11</c:f>
                <c:numCache>
                  <c:formatCode>General</c:formatCode>
                  <c:ptCount val="6"/>
                  <c:pt idx="0">
                    <c:v>5.6518433571122131</c:v>
                  </c:pt>
                  <c:pt idx="1">
                    <c:v>5.2595944076832817</c:v>
                  </c:pt>
                  <c:pt idx="2">
                    <c:v>6.0357269653290375</c:v>
                  </c:pt>
                  <c:pt idx="3">
                    <c:v>4.7184036848634827</c:v>
                  </c:pt>
                  <c:pt idx="4">
                    <c:v>5.27351874937409</c:v>
                  </c:pt>
                  <c:pt idx="5">
                    <c:v>5.4243279153581154</c:v>
                  </c:pt>
                </c:numCache>
              </c:numRef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Data!$C$6:$C$11</c:f>
              <c:numCache>
                <c:formatCode>General</c:formatCode>
                <c:ptCount val="6"/>
                <c:pt idx="0">
                  <c:v>376.26753389552897</c:v>
                </c:pt>
                <c:pt idx="1">
                  <c:v>1128.8026016865867</c:v>
                </c:pt>
                <c:pt idx="2">
                  <c:v>1881.3376694776448</c:v>
                </c:pt>
                <c:pt idx="3">
                  <c:v>3010.1402711642318</c:v>
                </c:pt>
                <c:pt idx="4">
                  <c:v>4138.9428728508183</c:v>
                </c:pt>
                <c:pt idx="5">
                  <c:v>5016.7735589958247</c:v>
                </c:pt>
              </c:numCache>
            </c:numRef>
          </c:xVal>
          <c:yVal>
            <c:numRef>
              <c:f>Data!$G$6:$G$11</c:f>
              <c:numCache>
                <c:formatCode>General</c:formatCode>
                <c:ptCount val="6"/>
                <c:pt idx="0">
                  <c:v>207.63333333333333</c:v>
                </c:pt>
                <c:pt idx="1">
                  <c:v>169.43333333333334</c:v>
                </c:pt>
                <c:pt idx="2">
                  <c:v>169.4</c:v>
                </c:pt>
                <c:pt idx="3">
                  <c:v>172.73333333333335</c:v>
                </c:pt>
                <c:pt idx="4">
                  <c:v>155.79999999999998</c:v>
                </c:pt>
                <c:pt idx="5">
                  <c:v>159.03333333333333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96-4F23-BD8C-A067A6528FB6}"/>
            </c:ext>
          </c:extLst>
        </c:ser>
        <c:ser>
          <c:idx val="1"/>
          <c:order val="1"/>
          <c:tx>
            <c:v>With stabilizer (ITZ:TPGS = 1:1w/w)</c:v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2"/>
              </a:soli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Data!$H$37:$H$42</c:f>
                <c:numCache>
                  <c:formatCode>General</c:formatCode>
                  <c:ptCount val="6"/>
                  <c:pt idx="0">
                    <c:v>4.2394968254892422</c:v>
                  </c:pt>
                  <c:pt idx="1">
                    <c:v>4.2883563284783159</c:v>
                  </c:pt>
                  <c:pt idx="2">
                    <c:v>6.5817930687617308</c:v>
                  </c:pt>
                  <c:pt idx="3">
                    <c:v>7.823681997627463</c:v>
                  </c:pt>
                  <c:pt idx="4">
                    <c:v>5.9028241828241255</c:v>
                  </c:pt>
                  <c:pt idx="5">
                    <c:v>3.2532035493238558</c:v>
                  </c:pt>
                </c:numCache>
              </c:numRef>
            </c:plus>
            <c:minus>
              <c:numRef>
                <c:f>Data!$H$37:$H$42</c:f>
                <c:numCache>
                  <c:formatCode>General</c:formatCode>
                  <c:ptCount val="6"/>
                  <c:pt idx="0">
                    <c:v>4.2394968254892422</c:v>
                  </c:pt>
                  <c:pt idx="1">
                    <c:v>4.2883563284783159</c:v>
                  </c:pt>
                  <c:pt idx="2">
                    <c:v>6.5817930687617308</c:v>
                  </c:pt>
                  <c:pt idx="3">
                    <c:v>7.823681997627463</c:v>
                  </c:pt>
                  <c:pt idx="4">
                    <c:v>5.9028241828241255</c:v>
                  </c:pt>
                  <c:pt idx="5">
                    <c:v>3.2532035493238558</c:v>
                  </c:pt>
                </c:numCache>
              </c:numRef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Data!$C$37:$C$42</c:f>
              <c:numCache>
                <c:formatCode>General</c:formatCode>
                <c:ptCount val="6"/>
                <c:pt idx="0">
                  <c:v>376.26753389552897</c:v>
                </c:pt>
                <c:pt idx="1">
                  <c:v>1128.8026016865867</c:v>
                </c:pt>
                <c:pt idx="2">
                  <c:v>1881.3376694776448</c:v>
                </c:pt>
                <c:pt idx="3">
                  <c:v>3010.1402711642318</c:v>
                </c:pt>
                <c:pt idx="4">
                  <c:v>4138.9428728508183</c:v>
                </c:pt>
                <c:pt idx="5">
                  <c:v>5016.7735589958247</c:v>
                </c:pt>
              </c:numCache>
            </c:numRef>
          </c:xVal>
          <c:yVal>
            <c:numRef>
              <c:f>Data!$G$37:$G$42</c:f>
              <c:numCache>
                <c:formatCode>General</c:formatCode>
                <c:ptCount val="6"/>
                <c:pt idx="0">
                  <c:v>145.26666666666665</c:v>
                </c:pt>
                <c:pt idx="1">
                  <c:v>101.5</c:v>
                </c:pt>
                <c:pt idx="2">
                  <c:v>90.399999999999991</c:v>
                </c:pt>
                <c:pt idx="3">
                  <c:v>90.3</c:v>
                </c:pt>
                <c:pt idx="4">
                  <c:v>91.066666666666677</c:v>
                </c:pt>
                <c:pt idx="5">
                  <c:v>89.266666666666652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96-4F23-BD8C-A067A6528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70016"/>
        <c:axId val="81470592"/>
      </c:scatterChart>
      <c:valAx>
        <c:axId val="81470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Re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H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HK"/>
          </a:p>
        </c:txPr>
        <c:crossAx val="81470592"/>
        <c:crosses val="autoZero"/>
        <c:crossBetween val="midCat"/>
      </c:valAx>
      <c:valAx>
        <c:axId val="81470592"/>
        <c:scaling>
          <c:orientation val="minMax"/>
          <c:max val="25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Initial particle size (nm)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972384341455871E-2"/>
              <c:y val="0.166557115544764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H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HK"/>
          </a:p>
        </c:txPr>
        <c:crossAx val="81470016"/>
        <c:crosses val="autoZero"/>
        <c:crossBetween val="midCat"/>
        <c:majorUnit val="50"/>
      </c:valAx>
      <c:spPr>
        <a:solidFill>
          <a:schemeClr val="bg1"/>
        </a:solidFill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43742303240740749"/>
          <c:y val="9.2143150966680215E-4"/>
          <c:w val="0.55934317129629629"/>
          <c:h val="0.1751354997943233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H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3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H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8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2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8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2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8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2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686478</xdr:colOff>
      <xdr:row>1</xdr:row>
      <xdr:rowOff>23525</xdr:rowOff>
    </xdr:from>
    <xdr:to>
      <xdr:col>21</xdr:col>
      <xdr:colOff>367145</xdr:colOff>
      <xdr:row>15</xdr:row>
      <xdr:rowOff>3691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16305</xdr:colOff>
      <xdr:row>15</xdr:row>
      <xdr:rowOff>121664</xdr:rowOff>
    </xdr:from>
    <xdr:to>
      <xdr:col>21</xdr:col>
      <xdr:colOff>384889</xdr:colOff>
      <xdr:row>29</xdr:row>
      <xdr:rowOff>175914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654941</xdr:colOff>
      <xdr:row>31</xdr:row>
      <xdr:rowOff>166206</xdr:rowOff>
    </xdr:from>
    <xdr:to>
      <xdr:col>21</xdr:col>
      <xdr:colOff>335608</xdr:colOff>
      <xdr:row>45</xdr:row>
      <xdr:rowOff>29956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workbookViewId="0">
      <selection activeCell="F12" sqref="F12"/>
    </sheetView>
  </sheetViews>
  <sheetFormatPr defaultRowHeight="16.5" x14ac:dyDescent="0.25"/>
  <sheetData>
    <row r="1" spans="1:1" x14ac:dyDescent="0.25">
      <c r="A1" s="4" t="s">
        <v>7</v>
      </c>
    </row>
    <row r="3" spans="1:1" x14ac:dyDescent="0.25">
      <c r="A3" t="s">
        <v>10</v>
      </c>
    </row>
    <row r="4" spans="1:1" x14ac:dyDescent="0.25">
      <c r="A4" t="s">
        <v>8</v>
      </c>
    </row>
    <row r="5" spans="1:1" x14ac:dyDescent="0.25">
      <c r="A5" t="s">
        <v>9</v>
      </c>
    </row>
    <row r="6" spans="1:1" x14ac:dyDescent="0.25">
      <c r="A6" t="s">
        <v>16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1"/>
  <sheetViews>
    <sheetView tabSelected="1" workbookViewId="0">
      <selection activeCell="D14" sqref="D14"/>
    </sheetView>
  </sheetViews>
  <sheetFormatPr defaultColWidth="9" defaultRowHeight="15.75" x14ac:dyDescent="0.25"/>
  <cols>
    <col min="1" max="1" width="16.125" style="8" customWidth="1"/>
    <col min="2" max="2" width="16.875" style="8" customWidth="1"/>
    <col min="3" max="3" width="14.75" style="8" customWidth="1"/>
    <col min="4" max="4" width="13.75" style="8" customWidth="1"/>
    <col min="5" max="6" width="15.25" style="8" customWidth="1"/>
    <col min="7" max="7" width="17.375" style="8" customWidth="1"/>
    <col min="8" max="8" width="9" style="8"/>
    <col min="9" max="9" width="10.5" style="8" bestFit="1" customWidth="1"/>
    <col min="10" max="11" width="12.875" style="8" customWidth="1"/>
    <col min="12" max="12" width="9" style="8"/>
    <col min="13" max="13" width="9.75" style="8" customWidth="1"/>
    <col min="14" max="14" width="9.5" style="8" customWidth="1"/>
    <col min="15" max="15" width="12.25" style="8" customWidth="1"/>
    <col min="16" max="16" width="11.625" style="8" customWidth="1"/>
    <col min="17" max="16384" width="9" style="8"/>
  </cols>
  <sheetData>
    <row r="1" spans="1:16" x14ac:dyDescent="0.25">
      <c r="A1" s="7" t="s">
        <v>20</v>
      </c>
    </row>
    <row r="2" spans="1:16" x14ac:dyDescent="0.25">
      <c r="A2" s="9" t="s">
        <v>21</v>
      </c>
      <c r="B2" s="9"/>
    </row>
    <row r="3" spans="1:16" x14ac:dyDescent="0.25">
      <c r="A3" s="9" t="s">
        <v>22</v>
      </c>
      <c r="B3" s="9" t="s">
        <v>23</v>
      </c>
      <c r="C3" s="9">
        <v>1</v>
      </c>
      <c r="D3" s="9">
        <v>2</v>
      </c>
      <c r="E3" s="9">
        <v>3</v>
      </c>
      <c r="F3" s="9" t="s">
        <v>24</v>
      </c>
      <c r="G3" s="9" t="s">
        <v>25</v>
      </c>
      <c r="I3" s="9" t="s">
        <v>26</v>
      </c>
      <c r="J3" s="9" t="s">
        <v>27</v>
      </c>
      <c r="K3" s="9" t="s">
        <v>28</v>
      </c>
    </row>
    <row r="4" spans="1:16" x14ac:dyDescent="0.25">
      <c r="A4" s="9"/>
      <c r="B4" s="9"/>
      <c r="C4" s="9"/>
      <c r="D4" s="9"/>
      <c r="E4" s="9"/>
      <c r="F4" s="9"/>
      <c r="G4" s="9"/>
      <c r="I4" s="9"/>
      <c r="J4" s="9"/>
      <c r="K4" s="9"/>
    </row>
    <row r="5" spans="1:16" x14ac:dyDescent="0.25">
      <c r="A5" s="9">
        <v>70</v>
      </c>
      <c r="B5" s="9">
        <f>A5/60/1000/1000</f>
        <v>1.1666666666666668E-6</v>
      </c>
      <c r="C5" s="9">
        <v>73.8</v>
      </c>
      <c r="D5" s="9">
        <v>77.099999999999994</v>
      </c>
      <c r="E5" s="9">
        <v>80</v>
      </c>
      <c r="F5" s="10">
        <f>AVERAGE(C5:E5)</f>
        <v>76.966666666666654</v>
      </c>
      <c r="G5" s="9">
        <f t="shared" ref="G5:G10" si="0">STDEV(C5:E5)</f>
        <v>3.1021497922139964</v>
      </c>
      <c r="I5" s="9">
        <f t="shared" ref="I5:I10" si="1">4*$N$8*B5/$P$8/$O$8/3.14</f>
        <v>2972.3991507430997</v>
      </c>
      <c r="J5" s="9">
        <f>4*$N$9*B5/3.14/$P$9/$O$9</f>
        <v>7660.5734210208366</v>
      </c>
      <c r="K5" s="10">
        <f>I5+J5</f>
        <v>10632.972571763936</v>
      </c>
    </row>
    <row r="6" spans="1:16" x14ac:dyDescent="0.25">
      <c r="A6" s="9">
        <v>50</v>
      </c>
      <c r="B6" s="9">
        <f t="shared" ref="B6:B10" si="2">A6/60/1000/1000</f>
        <v>8.3333333333333344E-7</v>
      </c>
      <c r="C6" s="9">
        <v>76.400000000000006</v>
      </c>
      <c r="D6" s="9">
        <v>77.900000000000006</v>
      </c>
      <c r="E6" s="9">
        <v>80.3</v>
      </c>
      <c r="F6" s="10">
        <f>AVERAGE(C6:E6)</f>
        <v>78.2</v>
      </c>
      <c r="G6" s="9">
        <f t="shared" si="0"/>
        <v>1.9672315572905956</v>
      </c>
      <c r="I6" s="9">
        <f t="shared" si="1"/>
        <v>2123.1422505307855</v>
      </c>
      <c r="J6" s="9">
        <f t="shared" ref="J6:J10" si="3">4*$N$9*B6/3.14/$P$9/$O$9</f>
        <v>5471.8381578720255</v>
      </c>
      <c r="K6" s="10">
        <f t="shared" ref="K6:K10" si="4">I6+J6</f>
        <v>7594.980408402811</v>
      </c>
      <c r="L6" s="9"/>
      <c r="N6" s="9" t="s">
        <v>29</v>
      </c>
      <c r="O6" s="9" t="s">
        <v>30</v>
      </c>
      <c r="P6" s="9" t="s">
        <v>31</v>
      </c>
    </row>
    <row r="7" spans="1:16" x14ac:dyDescent="0.25">
      <c r="A7" s="9">
        <v>30</v>
      </c>
      <c r="B7" s="9">
        <f t="shared" si="2"/>
        <v>4.9999999999999998E-7</v>
      </c>
      <c r="C7" s="9">
        <v>73.5</v>
      </c>
      <c r="D7" s="9">
        <v>77.099999999999994</v>
      </c>
      <c r="E7" s="9">
        <v>79</v>
      </c>
      <c r="F7" s="10">
        <f>AVERAGE(C7:E7)</f>
        <v>76.533333333333331</v>
      </c>
      <c r="G7" s="9">
        <f t="shared" si="0"/>
        <v>2.793444707405774</v>
      </c>
      <c r="I7" s="9">
        <f t="shared" si="1"/>
        <v>1273.8853503184712</v>
      </c>
      <c r="J7" s="9">
        <f t="shared" si="3"/>
        <v>3283.1028947232144</v>
      </c>
      <c r="K7" s="10">
        <f t="shared" si="4"/>
        <v>4556.9882450416853</v>
      </c>
      <c r="M7" s="9"/>
      <c r="N7" s="9" t="s">
        <v>32</v>
      </c>
      <c r="O7" s="9" t="s">
        <v>33</v>
      </c>
      <c r="P7" s="9" t="s">
        <v>34</v>
      </c>
    </row>
    <row r="8" spans="1:16" x14ac:dyDescent="0.25">
      <c r="A8" s="9">
        <v>10</v>
      </c>
      <c r="B8" s="9">
        <f t="shared" si="2"/>
        <v>1.6666666666666665E-7</v>
      </c>
      <c r="C8" s="9">
        <v>83.5</v>
      </c>
      <c r="D8" s="9">
        <v>81</v>
      </c>
      <c r="E8" s="9">
        <v>84.6</v>
      </c>
      <c r="F8" s="10">
        <f t="shared" ref="F8:F10" si="5">AVERAGE(C8:E8)</f>
        <v>83.033333333333331</v>
      </c>
      <c r="G8" s="9">
        <f t="shared" si="0"/>
        <v>1.8448125469362258</v>
      </c>
      <c r="I8" s="9">
        <f t="shared" si="1"/>
        <v>424.62845010615706</v>
      </c>
      <c r="J8" s="9">
        <f t="shared" si="3"/>
        <v>1094.3676315744046</v>
      </c>
      <c r="K8" s="10">
        <f t="shared" si="4"/>
        <v>1518.9960816805617</v>
      </c>
      <c r="M8" s="9" t="s">
        <v>35</v>
      </c>
      <c r="N8" s="9">
        <v>1000</v>
      </c>
      <c r="O8" s="9">
        <v>1E-3</v>
      </c>
      <c r="P8" s="9">
        <v>5.0000000000000001E-4</v>
      </c>
    </row>
    <row r="9" spans="1:16" x14ac:dyDescent="0.25">
      <c r="A9" s="9">
        <v>5</v>
      </c>
      <c r="B9" s="9">
        <f t="shared" si="2"/>
        <v>8.3333333333333325E-8</v>
      </c>
      <c r="C9" s="9">
        <v>94.3</v>
      </c>
      <c r="D9" s="9">
        <v>93.3</v>
      </c>
      <c r="E9" s="9">
        <v>95</v>
      </c>
      <c r="F9" s="10">
        <f t="shared" si="5"/>
        <v>94.2</v>
      </c>
      <c r="G9" s="9">
        <f t="shared" si="0"/>
        <v>0.85440037453175444</v>
      </c>
      <c r="I9" s="9">
        <f t="shared" si="1"/>
        <v>212.31422505307853</v>
      </c>
      <c r="J9" s="9">
        <f t="shared" si="3"/>
        <v>547.18381578720232</v>
      </c>
      <c r="K9" s="10">
        <f t="shared" si="4"/>
        <v>759.49804084028085</v>
      </c>
      <c r="M9" s="9" t="s">
        <v>36</v>
      </c>
      <c r="N9" s="9">
        <v>792.5</v>
      </c>
      <c r="O9" s="9">
        <v>3.0749999999999999E-4</v>
      </c>
      <c r="P9" s="9">
        <v>5.0000000000000001E-4</v>
      </c>
    </row>
    <row r="10" spans="1:16" x14ac:dyDescent="0.25">
      <c r="A10" s="9">
        <v>1</v>
      </c>
      <c r="B10" s="9">
        <f t="shared" si="2"/>
        <v>1.6666666666666667E-8</v>
      </c>
      <c r="C10" s="9">
        <v>154.9</v>
      </c>
      <c r="D10" s="9">
        <v>154.6</v>
      </c>
      <c r="E10" s="9">
        <v>152.6</v>
      </c>
      <c r="F10" s="10">
        <f t="shared" si="5"/>
        <v>154.03333333333333</v>
      </c>
      <c r="G10" s="9">
        <f t="shared" si="0"/>
        <v>1.2503332889007408</v>
      </c>
      <c r="I10" s="9">
        <f t="shared" si="1"/>
        <v>42.462845010615716</v>
      </c>
      <c r="J10" s="9">
        <f t="shared" si="3"/>
        <v>109.4367631574405</v>
      </c>
      <c r="K10" s="10">
        <f t="shared" si="4"/>
        <v>151.8996081680562</v>
      </c>
    </row>
    <row r="11" spans="1:16" x14ac:dyDescent="0.25">
      <c r="A11" s="9"/>
      <c r="B11" s="9"/>
      <c r="C11" s="9"/>
      <c r="D11" s="9"/>
      <c r="E11" s="9"/>
      <c r="F11" s="10"/>
      <c r="G11" s="9"/>
      <c r="I11" s="9"/>
      <c r="J11" s="9"/>
      <c r="K11" s="10"/>
    </row>
    <row r="12" spans="1:16" s="12" customFormat="1" x14ac:dyDescent="0.25">
      <c r="A12" s="11"/>
    </row>
    <row r="13" spans="1:16" x14ac:dyDescent="0.25">
      <c r="A13" s="13" t="s">
        <v>37</v>
      </c>
      <c r="B13" s="9"/>
    </row>
    <row r="14" spans="1:16" x14ac:dyDescent="0.25">
      <c r="A14" s="8" t="s">
        <v>38</v>
      </c>
    </row>
    <row r="15" spans="1:16" x14ac:dyDescent="0.25">
      <c r="C15" s="14"/>
      <c r="D15" s="14"/>
      <c r="E15" s="14"/>
      <c r="F15" s="14"/>
    </row>
    <row r="16" spans="1:16" ht="28.5" customHeight="1" x14ac:dyDescent="0.25">
      <c r="A16" s="15"/>
      <c r="B16" s="16" t="s">
        <v>22</v>
      </c>
      <c r="C16" s="16" t="s">
        <v>23</v>
      </c>
      <c r="D16" s="17" t="s">
        <v>39</v>
      </c>
      <c r="E16" s="16" t="s">
        <v>40</v>
      </c>
      <c r="F16" s="17" t="s">
        <v>41</v>
      </c>
      <c r="G16" s="16" t="s">
        <v>42</v>
      </c>
      <c r="H16" s="18" t="s">
        <v>43</v>
      </c>
    </row>
    <row r="17" spans="1:8" x14ac:dyDescent="0.25">
      <c r="A17" s="15" t="s">
        <v>44</v>
      </c>
      <c r="B17" s="19">
        <v>120</v>
      </c>
      <c r="C17" s="20">
        <f>B17/60/1000/1000</f>
        <v>1.9999999999999999E-6</v>
      </c>
      <c r="D17" s="20">
        <f>B24</f>
        <v>1000</v>
      </c>
      <c r="E17" s="20">
        <f>C24</f>
        <v>1E-3</v>
      </c>
      <c r="F17" s="20">
        <v>1.1299999999999999E-3</v>
      </c>
      <c r="G17" s="20">
        <f>4*D17*C17/(3.14*F17*E17)</f>
        <v>2254.6643368468517</v>
      </c>
      <c r="H17" s="21">
        <f>SUM(G17:G20)</f>
        <v>5016.7735589958247</v>
      </c>
    </row>
    <row r="18" spans="1:8" x14ac:dyDescent="0.25">
      <c r="A18" s="15" t="s">
        <v>45</v>
      </c>
      <c r="B18" s="19">
        <v>120</v>
      </c>
      <c r="C18" s="20">
        <f t="shared" ref="C18:C20" si="6">B18/60/1000/1000</f>
        <v>1.9999999999999999E-6</v>
      </c>
      <c r="D18" s="20">
        <f>B24</f>
        <v>1000</v>
      </c>
      <c r="E18" s="20">
        <f>C24</f>
        <v>1E-3</v>
      </c>
      <c r="F18" s="20">
        <v>1.1299999999999999E-3</v>
      </c>
      <c r="G18" s="20">
        <f>4*D18*C18/(3.14*F18*E18)</f>
        <v>2254.6643368468517</v>
      </c>
    </row>
    <row r="19" spans="1:8" x14ac:dyDescent="0.25">
      <c r="A19" s="15" t="s">
        <v>46</v>
      </c>
      <c r="B19" s="19">
        <v>13.33</v>
      </c>
      <c r="C19" s="20">
        <f t="shared" si="6"/>
        <v>2.2216666666666669E-7</v>
      </c>
      <c r="D19" s="20">
        <f>B24</f>
        <v>1000</v>
      </c>
      <c r="E19" s="20">
        <f>C24</f>
        <v>1E-3</v>
      </c>
      <c r="F19" s="20">
        <v>1.1299999999999999E-3</v>
      </c>
      <c r="G19" s="20">
        <f>4*D19*C19/(3.14*F19*E19)</f>
        <v>250.45563008473781</v>
      </c>
    </row>
    <row r="20" spans="1:8" x14ac:dyDescent="0.25">
      <c r="A20" s="15" t="s">
        <v>47</v>
      </c>
      <c r="B20" s="19">
        <v>13.33</v>
      </c>
      <c r="C20" s="20">
        <f t="shared" si="6"/>
        <v>2.2216666666666669E-7</v>
      </c>
      <c r="D20" s="19">
        <v>944</v>
      </c>
      <c r="E20" s="19">
        <v>9.2000000000000003E-4</v>
      </c>
      <c r="F20" s="20">
        <v>1.1299999999999999E-3</v>
      </c>
      <c r="G20" s="20">
        <f t="shared" ref="G20" si="7">4*D20*C20/(3.14*F20*E20)</f>
        <v>256.98925521738317</v>
      </c>
    </row>
    <row r="22" spans="1:8" x14ac:dyDescent="0.25">
      <c r="A22" s="20"/>
      <c r="B22" s="22" t="s">
        <v>29</v>
      </c>
      <c r="C22" s="23" t="s">
        <v>30</v>
      </c>
      <c r="D22" s="24"/>
      <c r="F22" s="25" t="s">
        <v>48</v>
      </c>
    </row>
    <row r="23" spans="1:8" ht="16.5" x14ac:dyDescent="0.25">
      <c r="A23" s="22"/>
      <c r="B23" s="16" t="s">
        <v>32</v>
      </c>
      <c r="C23" s="26" t="s">
        <v>33</v>
      </c>
      <c r="D23" s="27"/>
      <c r="F23" s="28" t="s">
        <v>49</v>
      </c>
    </row>
    <row r="24" spans="1:8" x14ac:dyDescent="0.25">
      <c r="A24" s="29" t="s">
        <v>35</v>
      </c>
      <c r="B24" s="22">
        <v>1000</v>
      </c>
      <c r="C24" s="23">
        <v>1E-3</v>
      </c>
      <c r="D24" s="24"/>
      <c r="F24" s="28" t="s">
        <v>50</v>
      </c>
    </row>
    <row r="25" spans="1:8" x14ac:dyDescent="0.25">
      <c r="A25" s="29" t="s">
        <v>51</v>
      </c>
      <c r="B25" s="22">
        <v>1060</v>
      </c>
      <c r="C25" s="23">
        <f>0.588/1000</f>
        <v>5.8799999999999998E-4</v>
      </c>
      <c r="D25" s="24" t="s">
        <v>58</v>
      </c>
      <c r="F25" s="28" t="s">
        <v>52</v>
      </c>
    </row>
    <row r="26" spans="1:8" x14ac:dyDescent="0.25">
      <c r="A26" s="30" t="s">
        <v>53</v>
      </c>
      <c r="B26" s="22">
        <v>889.2</v>
      </c>
      <c r="C26" s="23">
        <f>0.48*0.001</f>
        <v>4.8000000000000001E-4</v>
      </c>
      <c r="D26" s="24" t="s">
        <v>59</v>
      </c>
    </row>
    <row r="27" spans="1:8" x14ac:dyDescent="0.25">
      <c r="A27" s="30" t="s">
        <v>54</v>
      </c>
      <c r="B27" s="22">
        <v>944</v>
      </c>
      <c r="C27" s="23">
        <f>0.92*0.001</f>
        <v>9.2000000000000003E-4</v>
      </c>
      <c r="D27" s="24" t="s">
        <v>60</v>
      </c>
    </row>
    <row r="28" spans="1:8" x14ac:dyDescent="0.25">
      <c r="A28" s="31"/>
      <c r="B28" s="14"/>
      <c r="C28" s="14"/>
      <c r="D28" s="14"/>
    </row>
    <row r="29" spans="1:8" x14ac:dyDescent="0.25">
      <c r="A29" s="34" t="s">
        <v>56</v>
      </c>
      <c r="B29" s="34" t="s">
        <v>55</v>
      </c>
      <c r="C29" s="36" t="s">
        <v>57</v>
      </c>
      <c r="D29" s="36"/>
      <c r="E29" s="36"/>
    </row>
    <row r="30" spans="1:8" x14ac:dyDescent="0.25">
      <c r="A30" s="35"/>
      <c r="B30" s="35"/>
      <c r="C30" s="17" t="s">
        <v>51</v>
      </c>
      <c r="D30" s="17" t="s">
        <v>53</v>
      </c>
      <c r="E30" s="17" t="s">
        <v>54</v>
      </c>
    </row>
    <row r="31" spans="1:8" x14ac:dyDescent="0.25">
      <c r="A31" s="22">
        <v>1</v>
      </c>
      <c r="B31" s="22">
        <v>9</v>
      </c>
      <c r="C31" s="22">
        <v>390.85961122889302</v>
      </c>
      <c r="D31" s="20">
        <v>391.79490070082477</v>
      </c>
      <c r="E31" s="20">
        <v>376.26753389552897</v>
      </c>
    </row>
    <row r="32" spans="1:8" x14ac:dyDescent="0.25">
      <c r="A32" s="22">
        <v>3</v>
      </c>
      <c r="B32" s="22">
        <v>27</v>
      </c>
      <c r="C32" s="22">
        <v>1172.578833686679</v>
      </c>
      <c r="D32" s="20">
        <v>1175.3847021024744</v>
      </c>
      <c r="E32" s="20">
        <v>1128.8026016865867</v>
      </c>
    </row>
    <row r="33" spans="1:5" x14ac:dyDescent="0.25">
      <c r="A33" s="22">
        <v>5</v>
      </c>
      <c r="B33" s="22">
        <v>45</v>
      </c>
      <c r="C33" s="22">
        <v>1954.2980561444651</v>
      </c>
      <c r="D33" s="20">
        <v>1958.974503504124</v>
      </c>
      <c r="E33" s="20">
        <v>1881.3376694776448</v>
      </c>
    </row>
    <row r="34" spans="1:5" x14ac:dyDescent="0.25">
      <c r="A34" s="22">
        <v>8</v>
      </c>
      <c r="B34" s="22">
        <v>72</v>
      </c>
      <c r="C34" s="22">
        <v>3126.8768898311441</v>
      </c>
      <c r="D34" s="20">
        <v>3134.3592056065982</v>
      </c>
      <c r="E34" s="20">
        <v>3010.1402711642318</v>
      </c>
    </row>
    <row r="35" spans="1:5" x14ac:dyDescent="0.25">
      <c r="A35" s="22">
        <v>11</v>
      </c>
      <c r="B35" s="22">
        <v>99</v>
      </c>
      <c r="C35" s="22">
        <v>4299.4557235178236</v>
      </c>
      <c r="D35" s="20">
        <v>4309.743907709073</v>
      </c>
      <c r="E35" s="20">
        <v>4138.9428728508183</v>
      </c>
    </row>
    <row r="36" spans="1:5" x14ac:dyDescent="0.25">
      <c r="A36" s="22">
        <v>13.33</v>
      </c>
      <c r="B36" s="22">
        <v>120</v>
      </c>
      <c r="C36" s="22">
        <v>5211.2859498495673</v>
      </c>
      <c r="D36" s="20">
        <v>5223.7533585104184</v>
      </c>
      <c r="E36" s="20">
        <v>5016.7735589958247</v>
      </c>
    </row>
    <row r="37" spans="1:5" ht="16.5" x14ac:dyDescent="0.25">
      <c r="A37"/>
      <c r="B37"/>
    </row>
    <row r="38" spans="1:5" ht="16.5" x14ac:dyDescent="0.25">
      <c r="A38"/>
      <c r="B38"/>
    </row>
    <row r="39" spans="1:5" ht="16.5" x14ac:dyDescent="0.25">
      <c r="A39"/>
      <c r="B39"/>
    </row>
    <row r="40" spans="1:5" ht="16.5" x14ac:dyDescent="0.25">
      <c r="A40"/>
      <c r="B40"/>
    </row>
    <row r="41" spans="1:5" ht="16.5" x14ac:dyDescent="0.25">
      <c r="A41"/>
      <c r="B41"/>
    </row>
  </sheetData>
  <mergeCells count="3">
    <mergeCell ref="A29:A30"/>
    <mergeCell ref="B29:B30"/>
    <mergeCell ref="C29:E29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2"/>
  <sheetViews>
    <sheetView zoomScale="90" zoomScaleNormal="90" workbookViewId="0">
      <selection activeCell="D3" sqref="D3"/>
    </sheetView>
  </sheetViews>
  <sheetFormatPr defaultColWidth="9" defaultRowHeight="16.5" x14ac:dyDescent="0.25"/>
  <cols>
    <col min="1" max="1" width="30.875" style="1" customWidth="1"/>
    <col min="2" max="3" width="17.5" style="1" customWidth="1"/>
    <col min="4" max="6" width="9" style="1"/>
    <col min="7" max="7" width="15.625" style="1" customWidth="1"/>
    <col min="8" max="8" width="11.625" style="1" customWidth="1"/>
    <col min="9" max="11" width="9" style="1"/>
    <col min="12" max="12" width="13" style="1" customWidth="1"/>
    <col min="13" max="13" width="10.875" style="1" bestFit="1" customWidth="1"/>
    <col min="14" max="16384" width="9" style="1"/>
  </cols>
  <sheetData>
    <row r="1" spans="1:13" x14ac:dyDescent="0.25">
      <c r="A1" s="3" t="s">
        <v>0</v>
      </c>
    </row>
    <row r="3" spans="1:13" x14ac:dyDescent="0.25">
      <c r="A3" s="5" t="s">
        <v>66</v>
      </c>
      <c r="B3" s="40" t="s">
        <v>62</v>
      </c>
      <c r="C3" s="40"/>
      <c r="D3" s="1">
        <v>4000</v>
      </c>
      <c r="E3" s="1" t="s">
        <v>61</v>
      </c>
    </row>
    <row r="4" spans="1:13" ht="16.5" customHeight="1" x14ac:dyDescent="0.25">
      <c r="A4" s="41" t="s">
        <v>17</v>
      </c>
      <c r="B4" s="41" t="s">
        <v>18</v>
      </c>
      <c r="C4" s="37" t="s">
        <v>19</v>
      </c>
      <c r="D4" s="39" t="s">
        <v>3</v>
      </c>
      <c r="E4" s="39"/>
      <c r="F4" s="39"/>
      <c r="G4" s="37" t="s">
        <v>2</v>
      </c>
      <c r="H4" s="37" t="s">
        <v>11</v>
      </c>
      <c r="I4" s="39" t="s">
        <v>12</v>
      </c>
      <c r="J4" s="39"/>
      <c r="K4" s="39"/>
      <c r="L4" s="37" t="s">
        <v>13</v>
      </c>
      <c r="M4" s="37" t="s">
        <v>14</v>
      </c>
    </row>
    <row r="5" spans="1:13" ht="21" customHeight="1" x14ac:dyDescent="0.25">
      <c r="A5" s="41"/>
      <c r="B5" s="41"/>
      <c r="C5" s="38"/>
      <c r="D5" s="2" t="s">
        <v>4</v>
      </c>
      <c r="E5" s="2" t="s">
        <v>5</v>
      </c>
      <c r="F5" s="2" t="s">
        <v>6</v>
      </c>
      <c r="G5" s="38"/>
      <c r="H5" s="38"/>
      <c r="I5" s="2" t="s">
        <v>4</v>
      </c>
      <c r="J5" s="2" t="s">
        <v>5</v>
      </c>
      <c r="K5" s="2" t="s">
        <v>6</v>
      </c>
      <c r="L5" s="38"/>
      <c r="M5" s="38"/>
    </row>
    <row r="6" spans="1:13" x14ac:dyDescent="0.25">
      <c r="A6" s="6">
        <v>1</v>
      </c>
      <c r="B6" s="6">
        <v>9</v>
      </c>
      <c r="C6" s="6">
        <v>376.26753389552897</v>
      </c>
      <c r="D6" s="2">
        <v>213.8</v>
      </c>
      <c r="E6" s="2">
        <v>202.7</v>
      </c>
      <c r="F6" s="2">
        <v>206.4</v>
      </c>
      <c r="G6" s="6">
        <f>AVERAGE(D6:F6)</f>
        <v>207.63333333333333</v>
      </c>
      <c r="H6" s="6">
        <f>STDEV(D6:F6)</f>
        <v>5.6518433571122131</v>
      </c>
      <c r="I6" s="2">
        <v>4.2000000000000003E-2</v>
      </c>
      <c r="J6" s="2">
        <v>6.3E-2</v>
      </c>
      <c r="K6" s="2">
        <v>5.2999999999999999E-2</v>
      </c>
      <c r="L6" s="6">
        <f>AVERAGE(I6:K6)</f>
        <v>5.2666666666666667E-2</v>
      </c>
      <c r="M6" s="6">
        <f>STDEV(I6:K6)</f>
        <v>1.050396750439251E-2</v>
      </c>
    </row>
    <row r="7" spans="1:13" x14ac:dyDescent="0.25">
      <c r="A7" s="6">
        <v>3</v>
      </c>
      <c r="B7" s="6">
        <v>27</v>
      </c>
      <c r="C7" s="6">
        <v>1128.8026016865867</v>
      </c>
      <c r="D7" s="2">
        <v>164.9</v>
      </c>
      <c r="E7" s="2">
        <v>175.2</v>
      </c>
      <c r="F7" s="2">
        <v>168.2</v>
      </c>
      <c r="G7" s="6">
        <f t="shared" ref="G7:G9" si="0">AVERAGE(D7:F7)</f>
        <v>169.43333333333334</v>
      </c>
      <c r="H7" s="6">
        <f t="shared" ref="H7:H9" si="1">STDEV(D7:F7)</f>
        <v>5.2595944076832817</v>
      </c>
      <c r="I7" s="2">
        <v>0.14699999999999999</v>
      </c>
      <c r="J7" s="2">
        <v>0.113</v>
      </c>
      <c r="K7" s="2">
        <v>0.13100000000000001</v>
      </c>
      <c r="L7" s="6">
        <f t="shared" ref="L7:L10" si="2">AVERAGE(I7:K7)</f>
        <v>0.13033333333333333</v>
      </c>
      <c r="M7" s="6">
        <f t="shared" ref="M7:M10" si="3">STDEV(I7:K7)</f>
        <v>1.7009801096230737E-2</v>
      </c>
    </row>
    <row r="8" spans="1:13" x14ac:dyDescent="0.25">
      <c r="A8" s="6">
        <v>5</v>
      </c>
      <c r="B8" s="6">
        <v>45</v>
      </c>
      <c r="C8" s="6">
        <v>1881.3376694776448</v>
      </c>
      <c r="D8" s="2">
        <v>165.1</v>
      </c>
      <c r="E8" s="2">
        <v>166.8</v>
      </c>
      <c r="F8" s="2">
        <v>176.3</v>
      </c>
      <c r="G8" s="6">
        <f t="shared" si="0"/>
        <v>169.4</v>
      </c>
      <c r="H8" s="6">
        <f t="shared" si="1"/>
        <v>6.0357269653290375</v>
      </c>
      <c r="I8" s="2">
        <v>9.8000000000000004E-2</v>
      </c>
      <c r="J8" s="2">
        <v>7.5999999999999998E-2</v>
      </c>
      <c r="K8" s="2">
        <v>0.155</v>
      </c>
      <c r="L8" s="6">
        <f>AVERAGE(I8:K8)</f>
        <v>0.10966666666666665</v>
      </c>
      <c r="M8" s="6">
        <f t="shared" si="3"/>
        <v>4.077172222672644E-2</v>
      </c>
    </row>
    <row r="9" spans="1:13" x14ac:dyDescent="0.25">
      <c r="A9" s="6">
        <v>8</v>
      </c>
      <c r="B9" s="6">
        <v>72</v>
      </c>
      <c r="C9" s="6">
        <v>3010.1402711642318</v>
      </c>
      <c r="D9" s="2">
        <v>167.3</v>
      </c>
      <c r="E9" s="2">
        <v>175.8</v>
      </c>
      <c r="F9" s="2">
        <v>175.1</v>
      </c>
      <c r="G9" s="6">
        <f t="shared" si="0"/>
        <v>172.73333333333335</v>
      </c>
      <c r="H9" s="6">
        <f t="shared" si="1"/>
        <v>4.7184036848634827</v>
      </c>
      <c r="I9" s="2">
        <v>0.14599999999999999</v>
      </c>
      <c r="J9" s="2">
        <v>0.214</v>
      </c>
      <c r="K9" s="2">
        <v>0.126</v>
      </c>
      <c r="L9" s="6">
        <f t="shared" si="2"/>
        <v>0.16200000000000001</v>
      </c>
      <c r="M9" s="6">
        <f>STDEV(I9:K9)</f>
        <v>4.6130250378683159E-2</v>
      </c>
    </row>
    <row r="10" spans="1:13" x14ac:dyDescent="0.25">
      <c r="A10" s="6">
        <v>11</v>
      </c>
      <c r="B10" s="6">
        <v>99</v>
      </c>
      <c r="C10" s="6">
        <v>4138.9428728508183</v>
      </c>
      <c r="D10" s="2">
        <v>153.69999999999999</v>
      </c>
      <c r="E10" s="2">
        <v>161.80000000000001</v>
      </c>
      <c r="F10" s="2">
        <v>151.9</v>
      </c>
      <c r="G10" s="6">
        <f>AVERAGE(D10:F10)</f>
        <v>155.79999999999998</v>
      </c>
      <c r="H10" s="6">
        <f>STDEV(D10:F10)</f>
        <v>5.27351874937409</v>
      </c>
      <c r="I10" s="2">
        <v>7.8E-2</v>
      </c>
      <c r="J10" s="2">
        <v>0.10299999999999999</v>
      </c>
      <c r="K10" s="2">
        <v>0.122</v>
      </c>
      <c r="L10" s="6">
        <f t="shared" si="2"/>
        <v>0.10099999999999999</v>
      </c>
      <c r="M10" s="6">
        <f t="shared" si="3"/>
        <v>2.2068076490713903E-2</v>
      </c>
    </row>
    <row r="11" spans="1:13" x14ac:dyDescent="0.25">
      <c r="A11" s="6">
        <v>13.33</v>
      </c>
      <c r="B11" s="6">
        <v>120</v>
      </c>
      <c r="C11" s="6">
        <v>5016.7735589958247</v>
      </c>
      <c r="D11" s="2">
        <v>154.4</v>
      </c>
      <c r="E11" s="2">
        <v>165</v>
      </c>
      <c r="F11" s="2">
        <v>157.69999999999999</v>
      </c>
      <c r="G11" s="6">
        <f>AVERAGE(D11:F11)</f>
        <v>159.03333333333333</v>
      </c>
      <c r="H11" s="6">
        <f>STDEV(D11:F11)</f>
        <v>5.4243279153581154</v>
      </c>
      <c r="I11" s="2">
        <v>9.9000000000000005E-2</v>
      </c>
      <c r="J11" s="2">
        <v>6.4000000000000001E-2</v>
      </c>
      <c r="K11" s="2">
        <v>0.14899999999999999</v>
      </c>
      <c r="L11" s="6">
        <f t="shared" ref="L11" si="4">AVERAGE(I11:K11)</f>
        <v>0.104</v>
      </c>
      <c r="M11" s="6">
        <f t="shared" ref="M11" si="5">STDEV(I11:K11)</f>
        <v>4.2720018726587657E-2</v>
      </c>
    </row>
    <row r="12" spans="1:13" x14ac:dyDescent="0.25">
      <c r="D12"/>
      <c r="E12"/>
      <c r="F12">
        <f>_xlfn.T.TEST(D9:F9,D19:F19,2,3)</f>
        <v>0.98370494384271345</v>
      </c>
      <c r="I12"/>
      <c r="J12"/>
      <c r="K12"/>
    </row>
    <row r="13" spans="1:13" x14ac:dyDescent="0.25">
      <c r="A13" s="5" t="s">
        <v>65</v>
      </c>
      <c r="B13" s="40" t="s">
        <v>62</v>
      </c>
      <c r="C13" s="40"/>
      <c r="D13" s="1">
        <v>4000</v>
      </c>
      <c r="E13" s="1" t="s">
        <v>61</v>
      </c>
    </row>
    <row r="14" spans="1:13" ht="16.5" customHeight="1" x14ac:dyDescent="0.25">
      <c r="A14" s="41" t="s">
        <v>15</v>
      </c>
      <c r="B14" s="41" t="s">
        <v>1</v>
      </c>
      <c r="C14" s="37" t="s">
        <v>19</v>
      </c>
      <c r="D14" s="39" t="s">
        <v>3</v>
      </c>
      <c r="E14" s="39"/>
      <c r="F14" s="39"/>
      <c r="G14" s="37" t="s">
        <v>2</v>
      </c>
      <c r="H14" s="37" t="s">
        <v>11</v>
      </c>
      <c r="I14" s="39" t="s">
        <v>12</v>
      </c>
      <c r="J14" s="39"/>
      <c r="K14" s="39"/>
      <c r="L14" s="37" t="s">
        <v>13</v>
      </c>
      <c r="M14" s="37" t="s">
        <v>14</v>
      </c>
    </row>
    <row r="15" spans="1:13" x14ac:dyDescent="0.25">
      <c r="A15" s="41"/>
      <c r="B15" s="41"/>
      <c r="C15" s="38"/>
      <c r="D15" s="2" t="s">
        <v>4</v>
      </c>
      <c r="E15" s="2" t="s">
        <v>5</v>
      </c>
      <c r="F15" s="2" t="s">
        <v>6</v>
      </c>
      <c r="G15" s="38"/>
      <c r="H15" s="38"/>
      <c r="I15" s="2" t="s">
        <v>4</v>
      </c>
      <c r="J15" s="2" t="s">
        <v>5</v>
      </c>
      <c r="K15" s="2" t="s">
        <v>6</v>
      </c>
      <c r="L15" s="38"/>
      <c r="M15" s="38"/>
    </row>
    <row r="16" spans="1:13" x14ac:dyDescent="0.25">
      <c r="A16" s="6">
        <v>1</v>
      </c>
      <c r="B16" s="6">
        <v>9</v>
      </c>
      <c r="C16" s="6">
        <v>390.85961122889302</v>
      </c>
      <c r="D16" s="2">
        <v>247.6</v>
      </c>
      <c r="E16" s="2">
        <v>242.5</v>
      </c>
      <c r="F16" s="2">
        <v>214.8</v>
      </c>
      <c r="G16" s="6">
        <f>AVERAGE(D16:F16)</f>
        <v>234.9666666666667</v>
      </c>
      <c r="H16" s="6">
        <f>STDEV(D16:F16)</f>
        <v>17.650023607160787</v>
      </c>
      <c r="I16" s="2">
        <v>0.25700000000000001</v>
      </c>
      <c r="J16" s="2">
        <v>0.23799999999999999</v>
      </c>
      <c r="K16" s="2">
        <v>0.20499999999999999</v>
      </c>
      <c r="L16" s="6">
        <f>AVERAGE(I16:K16)</f>
        <v>0.23333333333333331</v>
      </c>
      <c r="M16" s="6">
        <f>STDEV(I16:K16)</f>
        <v>2.6312227829154527E-2</v>
      </c>
    </row>
    <row r="17" spans="1:13" x14ac:dyDescent="0.25">
      <c r="A17" s="6">
        <v>3</v>
      </c>
      <c r="B17" s="6">
        <v>27</v>
      </c>
      <c r="C17" s="6">
        <v>1172.578833686679</v>
      </c>
      <c r="D17" s="2">
        <v>196.6</v>
      </c>
      <c r="E17" s="2">
        <v>206</v>
      </c>
      <c r="F17" s="2">
        <v>187.7</v>
      </c>
      <c r="G17" s="6">
        <f t="shared" ref="G17:G20" si="6">AVERAGE(D17:F17)</f>
        <v>196.76666666666665</v>
      </c>
      <c r="H17" s="6">
        <f t="shared" ref="H17:H20" si="7">STDEV(D17:F17)</f>
        <v>9.1511383627029392</v>
      </c>
      <c r="I17" s="2">
        <v>0.14899999999999999</v>
      </c>
      <c r="J17" s="2">
        <v>0.182</v>
      </c>
      <c r="K17" s="2">
        <v>0.192</v>
      </c>
      <c r="L17" s="6">
        <f t="shared" ref="L17:L18" si="8">AVERAGE(I17:K17)</f>
        <v>0.17433333333333331</v>
      </c>
      <c r="M17" s="6">
        <f t="shared" ref="M17:M19" si="9">STDEV(I17:K17)</f>
        <v>2.2501851775650481E-2</v>
      </c>
    </row>
    <row r="18" spans="1:13" x14ac:dyDescent="0.25">
      <c r="A18" s="6">
        <v>5</v>
      </c>
      <c r="B18" s="6">
        <v>45</v>
      </c>
      <c r="C18" s="6">
        <v>1954.2980561444651</v>
      </c>
      <c r="D18" s="2">
        <v>183.2</v>
      </c>
      <c r="E18" s="2">
        <v>176.7</v>
      </c>
      <c r="F18" s="2">
        <v>176.5</v>
      </c>
      <c r="G18" s="6">
        <f t="shared" si="6"/>
        <v>178.79999999999998</v>
      </c>
      <c r="H18" s="6">
        <f t="shared" si="7"/>
        <v>3.8118237105091799</v>
      </c>
      <c r="I18" s="2">
        <v>7.9000000000000001E-2</v>
      </c>
      <c r="J18" s="2">
        <v>0.13200000000000001</v>
      </c>
      <c r="K18" s="2">
        <v>0.11</v>
      </c>
      <c r="L18" s="6">
        <f t="shared" si="8"/>
        <v>0.107</v>
      </c>
      <c r="M18" s="6">
        <f t="shared" si="9"/>
        <v>2.6627053911388719E-2</v>
      </c>
    </row>
    <row r="19" spans="1:13" x14ac:dyDescent="0.25">
      <c r="A19" s="6">
        <v>8</v>
      </c>
      <c r="B19" s="6">
        <v>72</v>
      </c>
      <c r="C19" s="6">
        <v>3126.8768898311441</v>
      </c>
      <c r="D19" s="2">
        <v>173.2</v>
      </c>
      <c r="E19" s="2">
        <v>174.7</v>
      </c>
      <c r="F19" s="2">
        <v>170.5</v>
      </c>
      <c r="G19" s="6">
        <f>AVERAGE(D19:F19)</f>
        <v>172.79999999999998</v>
      </c>
      <c r="H19" s="6">
        <f>STDEV(D19:F19)</f>
        <v>2.1283796653792701</v>
      </c>
      <c r="I19" s="2">
        <v>0.08</v>
      </c>
      <c r="J19" s="2">
        <v>7.0999999999999994E-2</v>
      </c>
      <c r="K19" s="2">
        <v>9.4E-2</v>
      </c>
      <c r="L19" s="6">
        <f>AVERAGE(I19:K19)</f>
        <v>8.1666666666666665E-2</v>
      </c>
      <c r="M19" s="6">
        <f t="shared" si="9"/>
        <v>1.1590225767142482E-2</v>
      </c>
    </row>
    <row r="20" spans="1:13" x14ac:dyDescent="0.25">
      <c r="A20" s="6">
        <v>11</v>
      </c>
      <c r="B20" s="6">
        <v>99</v>
      </c>
      <c r="C20" s="6">
        <v>4299.4557235178236</v>
      </c>
      <c r="D20" s="2">
        <v>159.69999999999999</v>
      </c>
      <c r="E20" s="2">
        <v>164.2</v>
      </c>
      <c r="F20" s="2">
        <v>164.5</v>
      </c>
      <c r="G20" s="6">
        <f t="shared" si="6"/>
        <v>162.79999999999998</v>
      </c>
      <c r="H20" s="6">
        <f t="shared" si="7"/>
        <v>2.6888659319497537</v>
      </c>
      <c r="I20" s="2">
        <v>7.4999999999999997E-2</v>
      </c>
      <c r="J20" s="2">
        <v>7.0000000000000007E-2</v>
      </c>
      <c r="K20" s="2">
        <v>0.121</v>
      </c>
      <c r="L20" s="6">
        <f>AVERAGE(I20:K20)</f>
        <v>8.8666666666666671E-2</v>
      </c>
      <c r="M20" s="6">
        <f>STDEV(I20:K20)</f>
        <v>2.8112867753634314E-2</v>
      </c>
    </row>
    <row r="21" spans="1:13" x14ac:dyDescent="0.25">
      <c r="A21" s="6">
        <v>13.33</v>
      </c>
      <c r="B21" s="6">
        <v>120</v>
      </c>
      <c r="C21" s="6">
        <v>5211.2859498495673</v>
      </c>
      <c r="D21" s="2">
        <v>162.1</v>
      </c>
      <c r="E21" s="2">
        <v>158.19999999999999</v>
      </c>
      <c r="F21" s="2">
        <v>161.69999999999999</v>
      </c>
      <c r="G21" s="6">
        <f t="shared" ref="G21" si="10">AVERAGE(D21:F21)</f>
        <v>160.66666666666666</v>
      </c>
      <c r="H21" s="6">
        <f t="shared" ref="H21" si="11">STDEV(D21:F21)</f>
        <v>2.1455380055672149</v>
      </c>
      <c r="I21" s="2">
        <v>7.9000000000000001E-2</v>
      </c>
      <c r="J21" s="2">
        <v>8.7999999999999995E-2</v>
      </c>
      <c r="K21" s="2">
        <v>8.4000000000000005E-2</v>
      </c>
      <c r="L21" s="6">
        <f>AVERAGE(I21:K21)</f>
        <v>8.3666666666666667E-2</v>
      </c>
      <c r="M21" s="6">
        <f>STDEV(I21:K21)</f>
        <v>4.5092497528228916E-3</v>
      </c>
    </row>
    <row r="22" spans="1:13" x14ac:dyDescent="0.25">
      <c r="F22">
        <f>_xlfn.T.TEST(D19:F19,D29:F29,2,3)</f>
        <v>2.3153167197392105E-2</v>
      </c>
    </row>
    <row r="23" spans="1:13" x14ac:dyDescent="0.25">
      <c r="A23" s="5" t="s">
        <v>64</v>
      </c>
      <c r="B23" s="40" t="s">
        <v>62</v>
      </c>
      <c r="C23" s="40"/>
      <c r="D23" s="1">
        <v>2000</v>
      </c>
      <c r="E23" s="1" t="s">
        <v>61</v>
      </c>
    </row>
    <row r="24" spans="1:13" ht="16.5" customHeight="1" x14ac:dyDescent="0.25">
      <c r="A24" s="41" t="s">
        <v>15</v>
      </c>
      <c r="B24" s="41" t="s">
        <v>1</v>
      </c>
      <c r="C24" s="37" t="s">
        <v>19</v>
      </c>
      <c r="D24" s="39" t="s">
        <v>3</v>
      </c>
      <c r="E24" s="39"/>
      <c r="F24" s="39"/>
      <c r="G24" s="37" t="s">
        <v>2</v>
      </c>
      <c r="H24" s="37" t="s">
        <v>11</v>
      </c>
      <c r="I24" s="39" t="s">
        <v>12</v>
      </c>
      <c r="J24" s="39"/>
      <c r="K24" s="39"/>
      <c r="L24" s="37" t="s">
        <v>13</v>
      </c>
      <c r="M24" s="37" t="s">
        <v>14</v>
      </c>
    </row>
    <row r="25" spans="1:13" x14ac:dyDescent="0.25">
      <c r="A25" s="41"/>
      <c r="B25" s="41"/>
      <c r="C25" s="38"/>
      <c r="D25" s="2" t="s">
        <v>4</v>
      </c>
      <c r="E25" s="2" t="s">
        <v>5</v>
      </c>
      <c r="F25" s="2" t="s">
        <v>6</v>
      </c>
      <c r="G25" s="38"/>
      <c r="H25" s="38"/>
      <c r="I25" s="2" t="s">
        <v>4</v>
      </c>
      <c r="J25" s="2" t="s">
        <v>5</v>
      </c>
      <c r="K25" s="2" t="s">
        <v>6</v>
      </c>
      <c r="L25" s="38"/>
      <c r="M25" s="38"/>
    </row>
    <row r="26" spans="1:13" x14ac:dyDescent="0.25">
      <c r="A26" s="6">
        <v>1</v>
      </c>
      <c r="B26" s="6">
        <v>9</v>
      </c>
      <c r="C26" s="6">
        <v>391.79490070082477</v>
      </c>
      <c r="D26" s="2">
        <v>235.2</v>
      </c>
      <c r="E26" s="2">
        <v>240.3</v>
      </c>
      <c r="F26" s="2">
        <v>239.7</v>
      </c>
      <c r="G26" s="6">
        <f>AVERAGE(D26:F26)</f>
        <v>238.4</v>
      </c>
      <c r="H26" s="6">
        <f>STDEV(D26:F26)</f>
        <v>2.7874719729532784</v>
      </c>
      <c r="I26" s="2">
        <v>2.5999999999999999E-2</v>
      </c>
      <c r="J26" s="2">
        <v>4.8000000000000001E-2</v>
      </c>
      <c r="K26" s="2">
        <v>0.04</v>
      </c>
      <c r="L26" s="6">
        <f>AVERAGE(I26:K26)</f>
        <v>3.7999999999999999E-2</v>
      </c>
      <c r="M26" s="6">
        <f>STDEV(I26:K26)</f>
        <v>1.1135528725660062E-2</v>
      </c>
    </row>
    <row r="27" spans="1:13" x14ac:dyDescent="0.25">
      <c r="A27" s="6">
        <v>3</v>
      </c>
      <c r="B27" s="6">
        <v>27</v>
      </c>
      <c r="C27" s="6">
        <v>1175.3847021024744</v>
      </c>
      <c r="D27" s="2">
        <v>183.5</v>
      </c>
      <c r="E27" s="2">
        <v>182.8</v>
      </c>
      <c r="F27" s="2">
        <v>184.9</v>
      </c>
      <c r="G27" s="6">
        <f>AVERAGE(D27:F27)</f>
        <v>183.73333333333335</v>
      </c>
      <c r="H27" s="6">
        <f t="shared" ref="H27:H30" si="12">STDEV(D27:F27)</f>
        <v>1.0692676621563608</v>
      </c>
      <c r="I27" s="2">
        <v>0.184</v>
      </c>
      <c r="J27" s="2">
        <v>0.114</v>
      </c>
      <c r="K27" s="2">
        <v>0.114</v>
      </c>
      <c r="L27" s="6">
        <f t="shared" ref="L27:L30" si="13">AVERAGE(I27:K27)</f>
        <v>0.13733333333333334</v>
      </c>
      <c r="M27" s="6">
        <f t="shared" ref="M27:M30" si="14">STDEV(I27:K27)</f>
        <v>4.041451884327385E-2</v>
      </c>
    </row>
    <row r="28" spans="1:13" x14ac:dyDescent="0.25">
      <c r="A28" s="6">
        <v>5</v>
      </c>
      <c r="B28" s="6">
        <v>45</v>
      </c>
      <c r="C28" s="6">
        <v>1958.974503504124</v>
      </c>
      <c r="D28" s="2">
        <v>172.7</v>
      </c>
      <c r="E28" s="2">
        <v>170.9</v>
      </c>
      <c r="F28" s="2">
        <v>174.1</v>
      </c>
      <c r="G28" s="6">
        <f t="shared" ref="G28:G30" si="15">AVERAGE(D28:F28)</f>
        <v>172.56666666666669</v>
      </c>
      <c r="H28" s="6">
        <f t="shared" si="12"/>
        <v>1.6041612554021225</v>
      </c>
      <c r="I28" s="2">
        <v>6.4000000000000001E-2</v>
      </c>
      <c r="J28" s="2">
        <v>3.5000000000000003E-2</v>
      </c>
      <c r="K28" s="2">
        <v>9.8000000000000004E-2</v>
      </c>
      <c r="L28" s="6">
        <f>AVERAGE(I28:K28)</f>
        <v>6.5666666666666665E-2</v>
      </c>
      <c r="M28" s="6">
        <f>STDEV(I28:K28)</f>
        <v>3.1533051443419384E-2</v>
      </c>
    </row>
    <row r="29" spans="1:13" x14ac:dyDescent="0.25">
      <c r="A29" s="6">
        <v>8</v>
      </c>
      <c r="B29" s="6">
        <v>72</v>
      </c>
      <c r="C29" s="6">
        <v>3134.3592056065982</v>
      </c>
      <c r="D29" s="2">
        <v>165.1</v>
      </c>
      <c r="E29" s="2">
        <v>168.5</v>
      </c>
      <c r="F29" s="2">
        <v>167.4</v>
      </c>
      <c r="G29" s="6">
        <f t="shared" si="15"/>
        <v>167</v>
      </c>
      <c r="H29" s="6">
        <f t="shared" si="12"/>
        <v>1.7349351572897511</v>
      </c>
      <c r="I29" s="2">
        <v>8.1000000000000003E-2</v>
      </c>
      <c r="J29" s="2">
        <v>9.9000000000000005E-2</v>
      </c>
      <c r="K29" s="2">
        <v>7.0999999999999994E-2</v>
      </c>
      <c r="L29" s="6">
        <f t="shared" si="13"/>
        <v>8.3666666666666667E-2</v>
      </c>
      <c r="M29" s="6">
        <f t="shared" si="14"/>
        <v>1.418919776919522E-2</v>
      </c>
    </row>
    <row r="30" spans="1:13" x14ac:dyDescent="0.25">
      <c r="A30" s="6">
        <v>11</v>
      </c>
      <c r="B30" s="6">
        <v>99</v>
      </c>
      <c r="C30" s="6">
        <v>4309.743907709073</v>
      </c>
      <c r="D30" s="2">
        <v>165</v>
      </c>
      <c r="E30" s="2">
        <v>165.1</v>
      </c>
      <c r="F30" s="2">
        <v>167.1</v>
      </c>
      <c r="G30" s="6">
        <f t="shared" si="15"/>
        <v>165.73333333333335</v>
      </c>
      <c r="H30" s="6">
        <f t="shared" si="12"/>
        <v>1.1846237095944556</v>
      </c>
      <c r="I30" s="2">
        <v>0.10299999999999999</v>
      </c>
      <c r="J30" s="2">
        <v>5.1999999999999998E-2</v>
      </c>
      <c r="K30" s="2">
        <v>5.0999999999999997E-2</v>
      </c>
      <c r="L30" s="6">
        <f t="shared" si="13"/>
        <v>6.8666666666666668E-2</v>
      </c>
      <c r="M30" s="6">
        <f t="shared" si="14"/>
        <v>2.9737742572921257E-2</v>
      </c>
    </row>
    <row r="31" spans="1:13" x14ac:dyDescent="0.25">
      <c r="A31" s="6">
        <v>13.33</v>
      </c>
      <c r="B31" s="6">
        <v>120</v>
      </c>
      <c r="C31" s="6">
        <v>5223.7533585104184</v>
      </c>
      <c r="D31" s="2">
        <v>161.1</v>
      </c>
      <c r="E31" s="2">
        <v>161.30000000000001</v>
      </c>
      <c r="F31" s="2">
        <v>171.4</v>
      </c>
      <c r="G31" s="6">
        <f t="shared" ref="G31" si="16">AVERAGE(D31:F31)</f>
        <v>164.6</v>
      </c>
      <c r="H31" s="6">
        <f t="shared" ref="H31" si="17">STDEV(D31:F31)</f>
        <v>5.8898217290508903</v>
      </c>
      <c r="I31" s="2">
        <v>5.7000000000000002E-2</v>
      </c>
      <c r="J31" s="2">
        <v>7.9000000000000001E-2</v>
      </c>
      <c r="K31" s="2">
        <v>0.13100000000000001</v>
      </c>
      <c r="L31" s="6">
        <f t="shared" ref="L31" si="18">AVERAGE(I31:K31)</f>
        <v>8.900000000000001E-2</v>
      </c>
      <c r="M31" s="6">
        <f t="shared" ref="M31" si="19">STDEV(I31:K31)</f>
        <v>3.7999999999999985E-2</v>
      </c>
    </row>
    <row r="32" spans="1:13" x14ac:dyDescent="0.25">
      <c r="F32">
        <f>_xlfn.T.TEST(D9:F9,D29:F29,2,3)</f>
        <v>0.15947655834662203</v>
      </c>
    </row>
    <row r="34" spans="1:13" ht="33" x14ac:dyDescent="0.25">
      <c r="A34" s="32" t="s">
        <v>63</v>
      </c>
      <c r="B34" s="40" t="s">
        <v>62</v>
      </c>
      <c r="C34" s="40"/>
      <c r="E34" s="1" t="s">
        <v>61</v>
      </c>
      <c r="G34" s="33"/>
    </row>
    <row r="35" spans="1:13" x14ac:dyDescent="0.25">
      <c r="A35" s="41" t="s">
        <v>17</v>
      </c>
      <c r="B35" s="41" t="s">
        <v>18</v>
      </c>
      <c r="C35" s="37" t="s">
        <v>19</v>
      </c>
      <c r="D35" s="39" t="s">
        <v>3</v>
      </c>
      <c r="E35" s="39"/>
      <c r="F35" s="39"/>
      <c r="G35" s="37" t="s">
        <v>2</v>
      </c>
      <c r="H35" s="37" t="s">
        <v>11</v>
      </c>
      <c r="I35" s="39" t="s">
        <v>12</v>
      </c>
      <c r="J35" s="39"/>
      <c r="K35" s="39"/>
      <c r="L35" s="37" t="s">
        <v>13</v>
      </c>
      <c r="M35" s="37" t="s">
        <v>14</v>
      </c>
    </row>
    <row r="36" spans="1:13" x14ac:dyDescent="0.25">
      <c r="A36" s="41"/>
      <c r="B36" s="41"/>
      <c r="C36" s="38"/>
      <c r="D36" s="2" t="s">
        <v>4</v>
      </c>
      <c r="E36" s="2" t="s">
        <v>5</v>
      </c>
      <c r="F36" s="2" t="s">
        <v>6</v>
      </c>
      <c r="G36" s="38"/>
      <c r="H36" s="38"/>
      <c r="I36" s="2" t="s">
        <v>4</v>
      </c>
      <c r="J36" s="2" t="s">
        <v>5</v>
      </c>
      <c r="K36" s="2" t="s">
        <v>6</v>
      </c>
      <c r="L36" s="38"/>
      <c r="M36" s="38"/>
    </row>
    <row r="37" spans="1:13" x14ac:dyDescent="0.25">
      <c r="A37" s="6">
        <v>1</v>
      </c>
      <c r="B37" s="6">
        <v>9</v>
      </c>
      <c r="C37" s="6">
        <v>376.26753389552897</v>
      </c>
      <c r="D37" s="2">
        <v>144.6</v>
      </c>
      <c r="E37" s="2">
        <v>149.80000000000001</v>
      </c>
      <c r="F37" s="2">
        <v>141.4</v>
      </c>
      <c r="G37" s="6">
        <f>AVERAGE(D37:F37)</f>
        <v>145.26666666666665</v>
      </c>
      <c r="H37" s="6">
        <f>STDEV(D37:F37)</f>
        <v>4.2394968254892422</v>
      </c>
      <c r="I37" s="2">
        <v>0.152</v>
      </c>
      <c r="J37" s="2">
        <v>7.1999999999999995E-2</v>
      </c>
      <c r="K37" s="2">
        <v>8.2000000000000003E-2</v>
      </c>
      <c r="L37" s="6">
        <f>AVERAGE(I37:K37)</f>
        <v>0.10199999999999999</v>
      </c>
      <c r="M37" s="6">
        <f>STDEV(I37:K37)</f>
        <v>4.358898943540674E-2</v>
      </c>
    </row>
    <row r="38" spans="1:13" x14ac:dyDescent="0.25">
      <c r="A38" s="6">
        <v>3</v>
      </c>
      <c r="B38" s="6">
        <v>27</v>
      </c>
      <c r="C38" s="6">
        <v>1128.8026016865867</v>
      </c>
      <c r="D38" s="2">
        <v>96.8</v>
      </c>
      <c r="E38" s="2">
        <v>102.5</v>
      </c>
      <c r="F38" s="2">
        <v>105.2</v>
      </c>
      <c r="G38" s="6">
        <f t="shared" ref="G38:G40" si="20">AVERAGE(D38:F38)</f>
        <v>101.5</v>
      </c>
      <c r="H38" s="6">
        <f t="shared" ref="H38:H40" si="21">STDEV(D38:F38)</f>
        <v>4.2883563284783159</v>
      </c>
      <c r="I38" s="2">
        <v>0.11799999999999999</v>
      </c>
      <c r="J38" s="2">
        <v>0.115</v>
      </c>
      <c r="K38" s="2">
        <v>4.7E-2</v>
      </c>
      <c r="L38" s="6">
        <f t="shared" ref="L38" si="22">AVERAGE(I38:K38)</f>
        <v>9.3333333333333324E-2</v>
      </c>
      <c r="M38" s="6">
        <f t="shared" ref="M38:M39" si="23">STDEV(I38:K38)</f>
        <v>4.0153870714208055E-2</v>
      </c>
    </row>
    <row r="39" spans="1:13" x14ac:dyDescent="0.25">
      <c r="A39" s="6">
        <v>5</v>
      </c>
      <c r="B39" s="6">
        <v>45</v>
      </c>
      <c r="C39" s="6">
        <v>1881.3376694776448</v>
      </c>
      <c r="D39" s="2">
        <v>97.8</v>
      </c>
      <c r="E39" s="2">
        <v>88.2</v>
      </c>
      <c r="F39" s="2">
        <v>85.2</v>
      </c>
      <c r="G39" s="6">
        <f t="shared" si="20"/>
        <v>90.399999999999991</v>
      </c>
      <c r="H39" s="6">
        <f t="shared" si="21"/>
        <v>6.5817930687617308</v>
      </c>
      <c r="I39" s="2">
        <v>7.5999999999999998E-2</v>
      </c>
      <c r="J39" s="2">
        <v>9.7000000000000003E-2</v>
      </c>
      <c r="K39" s="2">
        <v>0.157</v>
      </c>
      <c r="L39" s="6">
        <f>AVERAGE(I39:K39)</f>
        <v>0.10999999999999999</v>
      </c>
      <c r="M39" s="6">
        <f t="shared" si="23"/>
        <v>4.2035699113967456E-2</v>
      </c>
    </row>
    <row r="40" spans="1:13" x14ac:dyDescent="0.25">
      <c r="A40" s="6">
        <v>8</v>
      </c>
      <c r="B40" s="6">
        <v>72</v>
      </c>
      <c r="C40" s="6">
        <v>3010.1402711642318</v>
      </c>
      <c r="D40" s="2">
        <v>91.9</v>
      </c>
      <c r="E40" s="2">
        <v>81.8</v>
      </c>
      <c r="F40" s="2">
        <v>97.2</v>
      </c>
      <c r="G40" s="6">
        <f t="shared" si="20"/>
        <v>90.3</v>
      </c>
      <c r="H40" s="6">
        <f t="shared" si="21"/>
        <v>7.823681997627463</v>
      </c>
      <c r="I40" s="2">
        <v>8.7999999999999995E-2</v>
      </c>
      <c r="J40" s="2">
        <v>0.153</v>
      </c>
      <c r="K40" s="2">
        <v>0.10199999999999999</v>
      </c>
      <c r="L40" s="6">
        <f t="shared" ref="L40:L42" si="24">AVERAGE(I40:K40)</f>
        <v>0.11433333333333333</v>
      </c>
      <c r="M40" s="6">
        <f>STDEV(I40:K40)</f>
        <v>3.4210134950527972E-2</v>
      </c>
    </row>
    <row r="41" spans="1:13" x14ac:dyDescent="0.25">
      <c r="A41" s="6">
        <v>11</v>
      </c>
      <c r="B41" s="6">
        <v>99</v>
      </c>
      <c r="C41" s="6">
        <v>4138.9428728508183</v>
      </c>
      <c r="D41" s="2">
        <v>89.8</v>
      </c>
      <c r="E41" s="2">
        <v>97.5</v>
      </c>
      <c r="F41" s="2">
        <v>85.9</v>
      </c>
      <c r="G41" s="6">
        <f>AVERAGE(D41:F41)</f>
        <v>91.066666666666677</v>
      </c>
      <c r="H41" s="6">
        <f>STDEV(D41:F41)</f>
        <v>5.9028241828241255</v>
      </c>
      <c r="I41" s="2">
        <v>9.9000000000000005E-2</v>
      </c>
      <c r="J41" s="2">
        <v>7.0999999999999994E-2</v>
      </c>
      <c r="K41" s="2">
        <v>0.13200000000000001</v>
      </c>
      <c r="L41" s="6">
        <f t="shared" si="24"/>
        <v>0.10066666666666667</v>
      </c>
      <c r="M41" s="6">
        <f t="shared" ref="M41:M42" si="25">STDEV(I41:K41)</f>
        <v>3.0534133905079662E-2</v>
      </c>
    </row>
    <row r="42" spans="1:13" x14ac:dyDescent="0.25">
      <c r="A42" s="6">
        <v>13.33</v>
      </c>
      <c r="B42" s="6">
        <v>120</v>
      </c>
      <c r="C42" s="6">
        <v>5016.7735589958247</v>
      </c>
      <c r="D42" s="2">
        <v>89.1</v>
      </c>
      <c r="E42" s="2">
        <v>92.6</v>
      </c>
      <c r="F42" s="2">
        <v>86.1</v>
      </c>
      <c r="G42" s="6">
        <f>AVERAGE(D42:F42)</f>
        <v>89.266666666666652</v>
      </c>
      <c r="H42" s="6">
        <f>STDEV(D42:F42)</f>
        <v>3.2532035493238558</v>
      </c>
      <c r="I42" s="2">
        <v>0.107</v>
      </c>
      <c r="J42" s="2">
        <v>0.13</v>
      </c>
      <c r="K42" s="2">
        <v>0.122</v>
      </c>
      <c r="L42" s="6">
        <f t="shared" si="24"/>
        <v>0.11966666666666666</v>
      </c>
      <c r="M42" s="6">
        <f t="shared" si="25"/>
        <v>1.1676186592091332E-2</v>
      </c>
    </row>
  </sheetData>
  <mergeCells count="40">
    <mergeCell ref="A14:A15"/>
    <mergeCell ref="B14:B15"/>
    <mergeCell ref="B3:C3"/>
    <mergeCell ref="B13:C13"/>
    <mergeCell ref="B23:C23"/>
    <mergeCell ref="A4:A5"/>
    <mergeCell ref="B4:B5"/>
    <mergeCell ref="I14:K14"/>
    <mergeCell ref="L14:L15"/>
    <mergeCell ref="M14:M15"/>
    <mergeCell ref="D4:F4"/>
    <mergeCell ref="C4:C5"/>
    <mergeCell ref="I4:K4"/>
    <mergeCell ref="L4:L5"/>
    <mergeCell ref="M4:M5"/>
    <mergeCell ref="D14:F14"/>
    <mergeCell ref="G14:G15"/>
    <mergeCell ref="C14:C15"/>
    <mergeCell ref="G4:G5"/>
    <mergeCell ref="H4:H5"/>
    <mergeCell ref="H14:H15"/>
    <mergeCell ref="I24:K24"/>
    <mergeCell ref="L24:L25"/>
    <mergeCell ref="M24:M25"/>
    <mergeCell ref="A24:A25"/>
    <mergeCell ref="B24:B25"/>
    <mergeCell ref="D24:F24"/>
    <mergeCell ref="G24:G25"/>
    <mergeCell ref="H24:H25"/>
    <mergeCell ref="C24:C25"/>
    <mergeCell ref="B34:C34"/>
    <mergeCell ref="A35:A36"/>
    <mergeCell ref="B35:B36"/>
    <mergeCell ref="C35:C36"/>
    <mergeCell ref="D35:F35"/>
    <mergeCell ref="G35:G36"/>
    <mergeCell ref="H35:H36"/>
    <mergeCell ref="I35:K35"/>
    <mergeCell ref="L35:L36"/>
    <mergeCell ref="M35:M36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Method</vt:lpstr>
      <vt:lpstr>Re calculation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yetta</dc:creator>
  <cp:lastModifiedBy>Aviva</cp:lastModifiedBy>
  <dcterms:created xsi:type="dcterms:W3CDTF">2013-06-20T08:35:01Z</dcterms:created>
  <dcterms:modified xsi:type="dcterms:W3CDTF">2019-01-15T09:53:22Z</dcterms:modified>
</cp:coreProperties>
</file>