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0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heonkim_connect_hku_hk/Documents/Shared/1. Degenerative Cervical Myelopathy Project/.Thesis/"/>
    </mc:Choice>
  </mc:AlternateContent>
  <xr:revisionPtr revIDLastSave="3824" documentId="11_0B1D56BE9CDCCE836B02CE7A5FB0D4A9BBFD1C62" xr6:coauthVersionLast="47" xr6:coauthVersionMax="47" xr10:uidLastSave="{9D65F379-33BB-440A-A78A-A27D41F5E468}"/>
  <bookViews>
    <workbookView xWindow="-108" yWindow="-108" windowWidth="23256" windowHeight="12456" firstSheet="3" activeTab="1" xr2:uid="{00000000-000D-0000-FFFF-FFFF00000000}"/>
  </bookViews>
  <sheets>
    <sheet name="1.  DCM Progression" sheetId="2" r:id="rId1"/>
    <sheet name="3. IV vs CIS" sheetId="1" r:id="rId2"/>
    <sheet name="4. BM-MSC vs BM-NS" sheetId="3" r:id="rId3"/>
    <sheet name="5. Summary Data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5" i="3" l="1"/>
  <c r="D105" i="3"/>
  <c r="C105" i="3"/>
  <c r="D95" i="3"/>
  <c r="E95" i="3"/>
  <c r="C95" i="3"/>
  <c r="C143" i="2"/>
  <c r="D143" i="2"/>
  <c r="E143" i="2"/>
  <c r="F143" i="2"/>
  <c r="G143" i="2"/>
  <c r="B143" i="2"/>
  <c r="B141" i="2"/>
  <c r="B137" i="2"/>
  <c r="B142" i="2" s="1"/>
  <c r="C137" i="2"/>
  <c r="D137" i="2"/>
  <c r="E137" i="2"/>
  <c r="F137" i="2"/>
  <c r="G137" i="2"/>
  <c r="C141" i="2"/>
  <c r="D141" i="2"/>
  <c r="E141" i="2"/>
  <c r="F141" i="2"/>
  <c r="G141" i="2"/>
  <c r="C142" i="2"/>
  <c r="D142" i="2"/>
  <c r="E142" i="2"/>
  <c r="F142" i="2"/>
  <c r="G142" i="2"/>
  <c r="Q151" i="5"/>
  <c r="O151" i="5"/>
  <c r="E5" i="5"/>
  <c r="M129" i="5"/>
  <c r="K129" i="5"/>
  <c r="I129" i="5"/>
  <c r="G129" i="5"/>
  <c r="E129" i="5"/>
  <c r="C129" i="5"/>
  <c r="E210" i="5"/>
  <c r="F210" i="5"/>
  <c r="K210" i="5"/>
  <c r="L210" i="5"/>
  <c r="Q210" i="5"/>
  <c r="R210" i="5"/>
  <c r="K211" i="5"/>
  <c r="L211" i="5"/>
  <c r="Q211" i="5"/>
  <c r="R211" i="5"/>
  <c r="E212" i="5"/>
  <c r="F212" i="5"/>
  <c r="K212" i="5"/>
  <c r="L212" i="5"/>
  <c r="Q212" i="5"/>
  <c r="R212" i="5"/>
  <c r="E213" i="5"/>
  <c r="F213" i="5"/>
  <c r="K213" i="5"/>
  <c r="L213" i="5"/>
  <c r="Q213" i="5"/>
  <c r="R213" i="5"/>
  <c r="K214" i="5"/>
  <c r="L214" i="5"/>
  <c r="B215" i="5"/>
  <c r="C215" i="5"/>
  <c r="D215" i="5"/>
  <c r="E215" i="5"/>
  <c r="F215" i="5"/>
  <c r="H215" i="5"/>
  <c r="I215" i="5"/>
  <c r="J215" i="5"/>
  <c r="K215" i="5"/>
  <c r="L215" i="5"/>
  <c r="N215" i="5"/>
  <c r="O215" i="5"/>
  <c r="P215" i="5"/>
  <c r="Q215" i="5"/>
  <c r="R215" i="5"/>
  <c r="B216" i="5"/>
  <c r="C216" i="5"/>
  <c r="D216" i="5"/>
  <c r="E216" i="5"/>
  <c r="F216" i="5"/>
  <c r="H216" i="5"/>
  <c r="I216" i="5"/>
  <c r="J216" i="5"/>
  <c r="K216" i="5"/>
  <c r="L216" i="5"/>
  <c r="N216" i="5"/>
  <c r="O216" i="5"/>
  <c r="P216" i="5"/>
  <c r="Q216" i="5"/>
  <c r="R216" i="5"/>
  <c r="Q191" i="5"/>
  <c r="O191" i="5"/>
  <c r="M172" i="5"/>
  <c r="K172" i="5"/>
  <c r="I172" i="5"/>
  <c r="G172" i="5"/>
  <c r="E172" i="5"/>
  <c r="C172" i="5"/>
  <c r="J109" i="5"/>
  <c r="G109" i="5"/>
  <c r="D109" i="5"/>
  <c r="J82" i="5"/>
  <c r="G82" i="5"/>
  <c r="D82" i="5"/>
  <c r="I54" i="5"/>
  <c r="H54" i="5"/>
  <c r="G54" i="5"/>
  <c r="D54" i="5"/>
  <c r="C54" i="5"/>
  <c r="H26" i="5"/>
  <c r="G26" i="5"/>
  <c r="D26" i="5"/>
  <c r="C26" i="5"/>
  <c r="I25" i="5"/>
  <c r="I24" i="5"/>
  <c r="I23" i="5"/>
  <c r="I22" i="5"/>
  <c r="I21" i="5"/>
  <c r="I20" i="5"/>
  <c r="I19" i="5"/>
  <c r="I18" i="5"/>
  <c r="I17" i="5"/>
  <c r="I16" i="5"/>
  <c r="I15" i="5"/>
  <c r="I12" i="5"/>
  <c r="I11" i="5"/>
  <c r="I10" i="5"/>
  <c r="I9" i="5"/>
  <c r="I8" i="5"/>
  <c r="I6" i="5"/>
  <c r="I5" i="5"/>
  <c r="I26" i="5" s="1"/>
  <c r="E25" i="5"/>
  <c r="E21" i="5"/>
  <c r="E19" i="5"/>
  <c r="E17" i="5"/>
  <c r="E16" i="5"/>
  <c r="E13" i="5"/>
  <c r="E12" i="5"/>
  <c r="E11" i="5"/>
  <c r="E10" i="5"/>
  <c r="E9" i="5"/>
  <c r="E8" i="5"/>
  <c r="E7" i="5"/>
  <c r="E6" i="5"/>
  <c r="E26" i="5"/>
  <c r="E34" i="5"/>
  <c r="E35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33" i="5"/>
  <c r="E54" i="5" s="1"/>
  <c r="D79" i="3"/>
  <c r="B79" i="3"/>
  <c r="J87" i="2"/>
  <c r="I87" i="2"/>
  <c r="I89" i="2" s="1"/>
  <c r="H87" i="2"/>
  <c r="G87" i="2"/>
  <c r="F87" i="2"/>
  <c r="D7" i="1"/>
  <c r="D8" i="1"/>
  <c r="D9" i="1"/>
  <c r="D10" i="1"/>
  <c r="D11" i="1"/>
  <c r="D6" i="1"/>
  <c r="P69" i="3"/>
  <c r="O69" i="3"/>
  <c r="N69" i="3"/>
  <c r="J69" i="3"/>
  <c r="I69" i="3"/>
  <c r="H69" i="3"/>
  <c r="D69" i="3"/>
  <c r="C69" i="3"/>
  <c r="B69" i="3"/>
  <c r="P68" i="3"/>
  <c r="O68" i="3"/>
  <c r="N68" i="3"/>
  <c r="J68" i="3"/>
  <c r="I68" i="3"/>
  <c r="H68" i="3"/>
  <c r="D68" i="3"/>
  <c r="C68" i="3"/>
  <c r="B68" i="3"/>
  <c r="L67" i="3"/>
  <c r="K67" i="3"/>
  <c r="R66" i="3"/>
  <c r="Q66" i="3"/>
  <c r="L66" i="3"/>
  <c r="K66" i="3"/>
  <c r="F66" i="3"/>
  <c r="E66" i="3"/>
  <c r="R65" i="3"/>
  <c r="Q65" i="3"/>
  <c r="L65" i="3"/>
  <c r="K65" i="3"/>
  <c r="F65" i="3"/>
  <c r="E65" i="3"/>
  <c r="R64" i="3"/>
  <c r="Q64" i="3"/>
  <c r="L64" i="3"/>
  <c r="K64" i="3"/>
  <c r="F64" i="3"/>
  <c r="E64" i="3"/>
  <c r="R63" i="3"/>
  <c r="Q63" i="3"/>
  <c r="L63" i="3"/>
  <c r="K63" i="3"/>
  <c r="F63" i="3"/>
  <c r="E63" i="3"/>
  <c r="R62" i="3"/>
  <c r="Q62" i="3"/>
  <c r="L62" i="3"/>
  <c r="K62" i="3"/>
  <c r="F62" i="3"/>
  <c r="E62" i="3"/>
  <c r="R61" i="3"/>
  <c r="Q61" i="3"/>
  <c r="L61" i="3"/>
  <c r="K61" i="3"/>
  <c r="F61" i="3"/>
  <c r="E61" i="3"/>
  <c r="R60" i="3"/>
  <c r="Q60" i="3"/>
  <c r="L60" i="3"/>
  <c r="K60" i="3"/>
  <c r="R59" i="3"/>
  <c r="Q59" i="3"/>
  <c r="L59" i="3"/>
  <c r="K59" i="3"/>
  <c r="F59" i="3"/>
  <c r="E59" i="3"/>
  <c r="R58" i="3"/>
  <c r="Q58" i="3"/>
  <c r="L58" i="3"/>
  <c r="K58" i="3"/>
  <c r="F58" i="3"/>
  <c r="E58" i="3"/>
  <c r="R57" i="3"/>
  <c r="Q57" i="3"/>
  <c r="L57" i="3"/>
  <c r="L68" i="3" s="1"/>
  <c r="K57" i="3"/>
  <c r="F57" i="3"/>
  <c r="E57" i="3"/>
  <c r="P52" i="3"/>
  <c r="O52" i="3"/>
  <c r="N52" i="3"/>
  <c r="J52" i="3"/>
  <c r="I52" i="3"/>
  <c r="H52" i="3"/>
  <c r="D52" i="3"/>
  <c r="C52" i="3"/>
  <c r="B52" i="3"/>
  <c r="P51" i="3"/>
  <c r="O51" i="3"/>
  <c r="N51" i="3"/>
  <c r="J51" i="3"/>
  <c r="I51" i="3"/>
  <c r="H51" i="3"/>
  <c r="D51" i="3"/>
  <c r="C51" i="3"/>
  <c r="B51" i="3"/>
  <c r="L50" i="3"/>
  <c r="K50" i="3"/>
  <c r="R49" i="3"/>
  <c r="Q49" i="3"/>
  <c r="L49" i="3"/>
  <c r="K49" i="3"/>
  <c r="F49" i="3"/>
  <c r="E49" i="3"/>
  <c r="R48" i="3"/>
  <c r="Q48" i="3"/>
  <c r="L48" i="3"/>
  <c r="K48" i="3"/>
  <c r="F48" i="3"/>
  <c r="E48" i="3"/>
  <c r="R47" i="3"/>
  <c r="Q47" i="3"/>
  <c r="L47" i="3"/>
  <c r="K47" i="3"/>
  <c r="F47" i="3"/>
  <c r="E47" i="3"/>
  <c r="R46" i="3"/>
  <c r="Q46" i="3"/>
  <c r="L46" i="3"/>
  <c r="K46" i="3"/>
  <c r="F46" i="3"/>
  <c r="E46" i="3"/>
  <c r="R45" i="3"/>
  <c r="Q45" i="3"/>
  <c r="L45" i="3"/>
  <c r="K45" i="3"/>
  <c r="F45" i="3"/>
  <c r="E45" i="3"/>
  <c r="R44" i="3"/>
  <c r="Q44" i="3"/>
  <c r="L44" i="3"/>
  <c r="K44" i="3"/>
  <c r="F44" i="3"/>
  <c r="E44" i="3"/>
  <c r="R43" i="3"/>
  <c r="Q43" i="3"/>
  <c r="L43" i="3"/>
  <c r="K43" i="3"/>
  <c r="R42" i="3"/>
  <c r="Q42" i="3"/>
  <c r="L42" i="3"/>
  <c r="K42" i="3"/>
  <c r="F42" i="3"/>
  <c r="E42" i="3"/>
  <c r="R41" i="3"/>
  <c r="Q41" i="3"/>
  <c r="L41" i="3"/>
  <c r="K41" i="3"/>
  <c r="F41" i="3"/>
  <c r="E41" i="3"/>
  <c r="R40" i="3"/>
  <c r="Q40" i="3"/>
  <c r="L40" i="3"/>
  <c r="K40" i="3"/>
  <c r="F40" i="3"/>
  <c r="E40" i="3"/>
  <c r="P35" i="3"/>
  <c r="O35" i="3"/>
  <c r="N35" i="3"/>
  <c r="J35" i="3"/>
  <c r="I35" i="3"/>
  <c r="H35" i="3"/>
  <c r="D35" i="3"/>
  <c r="C35" i="3"/>
  <c r="B35" i="3"/>
  <c r="P34" i="3"/>
  <c r="O34" i="3"/>
  <c r="N34" i="3"/>
  <c r="J34" i="3"/>
  <c r="I34" i="3"/>
  <c r="H34" i="3"/>
  <c r="D34" i="3"/>
  <c r="C34" i="3"/>
  <c r="B34" i="3"/>
  <c r="L33" i="3"/>
  <c r="K33" i="3"/>
  <c r="R32" i="3"/>
  <c r="Q32" i="3"/>
  <c r="L32" i="3"/>
  <c r="K32" i="3"/>
  <c r="F32" i="3"/>
  <c r="E32" i="3"/>
  <c r="R31" i="3"/>
  <c r="Q31" i="3"/>
  <c r="L31" i="3"/>
  <c r="K31" i="3"/>
  <c r="F31" i="3"/>
  <c r="E31" i="3"/>
  <c r="R30" i="3"/>
  <c r="Q30" i="3"/>
  <c r="L30" i="3"/>
  <c r="K30" i="3"/>
  <c r="F30" i="3"/>
  <c r="E30" i="3"/>
  <c r="R29" i="3"/>
  <c r="Q29" i="3"/>
  <c r="L29" i="3"/>
  <c r="K29" i="3"/>
  <c r="F29" i="3"/>
  <c r="E29" i="3"/>
  <c r="R28" i="3"/>
  <c r="Q28" i="3"/>
  <c r="L28" i="3"/>
  <c r="K28" i="3"/>
  <c r="F28" i="3"/>
  <c r="E28" i="3"/>
  <c r="R27" i="3"/>
  <c r="Q27" i="3"/>
  <c r="L27" i="3"/>
  <c r="K27" i="3"/>
  <c r="F27" i="3"/>
  <c r="E27" i="3"/>
  <c r="R26" i="3"/>
  <c r="Q26" i="3"/>
  <c r="L26" i="3"/>
  <c r="K26" i="3"/>
  <c r="R25" i="3"/>
  <c r="Q25" i="3"/>
  <c r="L25" i="3"/>
  <c r="K25" i="3"/>
  <c r="F25" i="3"/>
  <c r="E25" i="3"/>
  <c r="R24" i="3"/>
  <c r="Q24" i="3"/>
  <c r="L24" i="3"/>
  <c r="K24" i="3"/>
  <c r="F24" i="3"/>
  <c r="E24" i="3"/>
  <c r="R23" i="3"/>
  <c r="Q23" i="3"/>
  <c r="L23" i="3"/>
  <c r="K23" i="3"/>
  <c r="F23" i="3"/>
  <c r="E23" i="3"/>
  <c r="P18" i="3"/>
  <c r="O18" i="3"/>
  <c r="N18" i="3"/>
  <c r="J18" i="3"/>
  <c r="I18" i="3"/>
  <c r="H18" i="3"/>
  <c r="D18" i="3"/>
  <c r="C18" i="3"/>
  <c r="B18" i="3"/>
  <c r="P17" i="3"/>
  <c r="O17" i="3"/>
  <c r="N17" i="3"/>
  <c r="J17" i="3"/>
  <c r="I17" i="3"/>
  <c r="H17" i="3"/>
  <c r="D17" i="3"/>
  <c r="C17" i="3"/>
  <c r="B17" i="3"/>
  <c r="L16" i="3"/>
  <c r="K16" i="3"/>
  <c r="R15" i="3"/>
  <c r="Q15" i="3"/>
  <c r="L15" i="3"/>
  <c r="K15" i="3"/>
  <c r="F15" i="3"/>
  <c r="E15" i="3"/>
  <c r="R14" i="3"/>
  <c r="Q14" i="3"/>
  <c r="L14" i="3"/>
  <c r="K14" i="3"/>
  <c r="F14" i="3"/>
  <c r="E14" i="3"/>
  <c r="R13" i="3"/>
  <c r="Q13" i="3"/>
  <c r="L13" i="3"/>
  <c r="K13" i="3"/>
  <c r="F13" i="3"/>
  <c r="E13" i="3"/>
  <c r="R12" i="3"/>
  <c r="Q12" i="3"/>
  <c r="L12" i="3"/>
  <c r="K12" i="3"/>
  <c r="F12" i="3"/>
  <c r="E12" i="3"/>
  <c r="R11" i="3"/>
  <c r="Q11" i="3"/>
  <c r="L11" i="3"/>
  <c r="K11" i="3"/>
  <c r="F11" i="3"/>
  <c r="E11" i="3"/>
  <c r="R10" i="3"/>
  <c r="Q10" i="3"/>
  <c r="L10" i="3"/>
  <c r="K10" i="3"/>
  <c r="F10" i="3"/>
  <c r="E10" i="3"/>
  <c r="R9" i="3"/>
  <c r="Q9" i="3"/>
  <c r="L9" i="3"/>
  <c r="K9" i="3"/>
  <c r="R8" i="3"/>
  <c r="Q8" i="3"/>
  <c r="L8" i="3"/>
  <c r="K8" i="3"/>
  <c r="F8" i="3"/>
  <c r="E8" i="3"/>
  <c r="R7" i="3"/>
  <c r="Q7" i="3"/>
  <c r="L7" i="3"/>
  <c r="K7" i="3"/>
  <c r="F7" i="3"/>
  <c r="E7" i="3"/>
  <c r="R6" i="3"/>
  <c r="Q6" i="3"/>
  <c r="L6" i="3"/>
  <c r="K6" i="3"/>
  <c r="F6" i="3"/>
  <c r="E6" i="3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G83" i="1"/>
  <c r="G82" i="1"/>
  <c r="G81" i="1"/>
  <c r="G80" i="1"/>
  <c r="G79" i="1"/>
  <c r="G78" i="1"/>
  <c r="G77" i="1"/>
  <c r="G76" i="1"/>
  <c r="G75" i="1"/>
  <c r="H75" i="1" s="1"/>
  <c r="I75" i="1" s="1"/>
  <c r="G74" i="1"/>
  <c r="G73" i="1"/>
  <c r="G72" i="1"/>
  <c r="G71" i="1"/>
  <c r="H83" i="1"/>
  <c r="I83" i="1" s="1"/>
  <c r="H82" i="1"/>
  <c r="I82" i="1" s="1"/>
  <c r="H81" i="1"/>
  <c r="I81" i="1" s="1"/>
  <c r="H80" i="1"/>
  <c r="I80" i="1" s="1"/>
  <c r="H74" i="1"/>
  <c r="I74" i="1" s="1"/>
  <c r="H73" i="1"/>
  <c r="I73" i="1" s="1"/>
  <c r="H72" i="1"/>
  <c r="I72" i="1" s="1"/>
  <c r="P50" i="1"/>
  <c r="P49" i="1"/>
  <c r="P48" i="1"/>
  <c r="L56" i="1"/>
  <c r="L53" i="1"/>
  <c r="L52" i="1"/>
  <c r="L51" i="1"/>
  <c r="L50" i="1"/>
  <c r="L49" i="1"/>
  <c r="L48" i="1"/>
  <c r="H53" i="1"/>
  <c r="H51" i="1"/>
  <c r="H50" i="1"/>
  <c r="H49" i="1"/>
  <c r="H48" i="1"/>
  <c r="D49" i="1"/>
  <c r="D50" i="1"/>
  <c r="D51" i="1"/>
  <c r="D52" i="1"/>
  <c r="D53" i="1"/>
  <c r="D54" i="1"/>
  <c r="D55" i="1"/>
  <c r="D48" i="1"/>
  <c r="D40" i="1"/>
  <c r="D39" i="1"/>
  <c r="L38" i="1"/>
  <c r="H38" i="1"/>
  <c r="D38" i="1"/>
  <c r="L37" i="1"/>
  <c r="D37" i="1"/>
  <c r="L36" i="1"/>
  <c r="H36" i="1"/>
  <c r="D36" i="1"/>
  <c r="L35" i="1"/>
  <c r="H35" i="1"/>
  <c r="D35" i="1"/>
  <c r="L34" i="1"/>
  <c r="L42" i="1" s="1"/>
  <c r="H34" i="1"/>
  <c r="D34" i="1"/>
  <c r="H33" i="1"/>
  <c r="H42" i="1" s="1"/>
  <c r="D33" i="1"/>
  <c r="D42" i="1" s="1"/>
  <c r="P20" i="1"/>
  <c r="P19" i="1"/>
  <c r="P18" i="1"/>
  <c r="D25" i="1"/>
  <c r="D24" i="1"/>
  <c r="L23" i="1"/>
  <c r="H23" i="1"/>
  <c r="D23" i="1"/>
  <c r="L22" i="1"/>
  <c r="D22" i="1"/>
  <c r="L21" i="1"/>
  <c r="H21" i="1"/>
  <c r="D21" i="1"/>
  <c r="L20" i="1"/>
  <c r="H20" i="1"/>
  <c r="D20" i="1"/>
  <c r="L19" i="1"/>
  <c r="L27" i="1" s="1"/>
  <c r="H19" i="1"/>
  <c r="D19" i="1"/>
  <c r="H18" i="1"/>
  <c r="H27" i="1" s="1"/>
  <c r="D18" i="1"/>
  <c r="D27" i="1" s="1"/>
  <c r="I79" i="2"/>
  <c r="I78" i="2"/>
  <c r="I76" i="2"/>
  <c r="F89" i="2" l="1"/>
  <c r="F88" i="2"/>
  <c r="G89" i="2"/>
  <c r="G88" i="2"/>
  <c r="H89" i="2"/>
  <c r="H88" i="2"/>
  <c r="E18" i="3"/>
  <c r="E17" i="3"/>
  <c r="F18" i="3"/>
  <c r="F17" i="3"/>
  <c r="K18" i="3"/>
  <c r="K17" i="3"/>
  <c r="L18" i="3"/>
  <c r="L17" i="3"/>
  <c r="Q18" i="3"/>
  <c r="Q17" i="3"/>
  <c r="R18" i="3"/>
  <c r="R17" i="3"/>
  <c r="E35" i="3"/>
  <c r="E34" i="3"/>
  <c r="F35" i="3"/>
  <c r="F34" i="3"/>
  <c r="K35" i="3"/>
  <c r="K34" i="3"/>
  <c r="L35" i="3"/>
  <c r="L34" i="3"/>
  <c r="Q35" i="3"/>
  <c r="Q34" i="3"/>
  <c r="R35" i="3"/>
  <c r="R34" i="3"/>
  <c r="E52" i="3"/>
  <c r="E51" i="3"/>
  <c r="F52" i="3"/>
  <c r="F51" i="3"/>
  <c r="K52" i="3"/>
  <c r="K51" i="3"/>
  <c r="L52" i="3"/>
  <c r="L51" i="3"/>
  <c r="Q52" i="3"/>
  <c r="Q51" i="3"/>
  <c r="R52" i="3"/>
  <c r="R51" i="3"/>
  <c r="E69" i="3"/>
  <c r="E68" i="3"/>
  <c r="F69" i="3"/>
  <c r="F68" i="3"/>
  <c r="K69" i="3"/>
  <c r="K68" i="3"/>
  <c r="L69" i="3"/>
  <c r="Q69" i="3"/>
  <c r="Q68" i="3"/>
  <c r="R69" i="3"/>
  <c r="R68" i="3"/>
  <c r="H79" i="1"/>
  <c r="I79" i="1" s="1"/>
  <c r="H78" i="1"/>
  <c r="I78" i="1" s="1"/>
  <c r="H77" i="1"/>
  <c r="I77" i="1" s="1"/>
  <c r="H76" i="1"/>
  <c r="I76" i="1" s="1"/>
  <c r="H71" i="1"/>
  <c r="I71" i="1" s="1"/>
</calcChain>
</file>

<file path=xl/sharedStrings.xml><?xml version="1.0" encoding="utf-8"?>
<sst xmlns="http://schemas.openxmlformats.org/spreadsheetml/2006/main" count="1342" uniqueCount="284">
  <si>
    <t>*Rat ID Format: (Group) - (Mini Batch # or ID) - (Rat Identifier)</t>
  </si>
  <si>
    <t>*ID in red font = death due to humane endpoint</t>
  </si>
  <si>
    <t>*ID in blue = death due to surgical complications</t>
  </si>
  <si>
    <t>FLS Score</t>
  </si>
  <si>
    <t>Rat ID</t>
  </si>
  <si>
    <t>B</t>
  </si>
  <si>
    <t>CW1</t>
  </si>
  <si>
    <t>CW2</t>
  </si>
  <si>
    <t>CW3</t>
  </si>
  <si>
    <t>CW4</t>
  </si>
  <si>
    <t>CW5</t>
  </si>
  <si>
    <t>DW1</t>
  </si>
  <si>
    <t>DW2</t>
  </si>
  <si>
    <t>DW3</t>
  </si>
  <si>
    <t>DW4</t>
  </si>
  <si>
    <t>DW5</t>
  </si>
  <si>
    <t>DW6</t>
  </si>
  <si>
    <t>DW7</t>
  </si>
  <si>
    <t>DW8</t>
  </si>
  <si>
    <t>DW9</t>
  </si>
  <si>
    <t>DW10</t>
  </si>
  <si>
    <t>DCM - 230326 - A1</t>
  </si>
  <si>
    <t>DCM - 230326 - A2</t>
  </si>
  <si>
    <t>DCM - 230326 - B1</t>
  </si>
  <si>
    <t>DCM - 230326 - B2</t>
  </si>
  <si>
    <t>DCM - LAST - A1</t>
  </si>
  <si>
    <t>SHAM - 230326 - B3</t>
  </si>
  <si>
    <t>SHAM - LAST - B2</t>
  </si>
  <si>
    <t>SHAM - LAST - B3</t>
  </si>
  <si>
    <t>HLS Score</t>
  </si>
  <si>
    <t>#</t>
  </si>
  <si>
    <t>Rotarod</t>
  </si>
  <si>
    <t>Avg</t>
  </si>
  <si>
    <t>Weight</t>
  </si>
  <si>
    <t>MRI Batch - Rotarod</t>
  </si>
  <si>
    <t>DCM-MRI-A1</t>
  </si>
  <si>
    <t>DCM-MRI-A2</t>
  </si>
  <si>
    <t>humane endpoint reached</t>
  </si>
  <si>
    <t>DCM-MRI-B1</t>
  </si>
  <si>
    <t>DCM-MRI-B2</t>
  </si>
  <si>
    <t>MRI Batch - FLS</t>
  </si>
  <si>
    <t>MRI Batch - Compression</t>
  </si>
  <si>
    <t>diameter above
(a)</t>
  </si>
  <si>
    <t>diameter below 
(b)</t>
  </si>
  <si>
    <t>compression diameter 
(c)</t>
  </si>
  <si>
    <t>% Compression 
1 — (2c / (a + b)) x 100%</t>
  </si>
  <si>
    <t>Evans Blue Extravasation</t>
  </si>
  <si>
    <t>Average</t>
  </si>
  <si>
    <t>Group</t>
  </si>
  <si>
    <t>p/s/cm²/sr</t>
  </si>
  <si>
    <t>Week 1</t>
  </si>
  <si>
    <t>Week 4</t>
  </si>
  <si>
    <t>Week 10</t>
  </si>
  <si>
    <t>SHAM</t>
  </si>
  <si>
    <t>Healthy</t>
  </si>
  <si>
    <t>DCM-230405-B1</t>
  </si>
  <si>
    <t>DCM-230405-B2</t>
  </si>
  <si>
    <t>% increased from sham</t>
  </si>
  <si>
    <t>DCM-230405-C1</t>
  </si>
  <si>
    <t>% increased from healthy</t>
  </si>
  <si>
    <t>DCM-230405-C2</t>
  </si>
  <si>
    <t>Sugical Compication - Death by anesthesia</t>
  </si>
  <si>
    <t>DCM-230426-A1</t>
  </si>
  <si>
    <t>DCM-LAST-C1</t>
  </si>
  <si>
    <t>DCM-LAST-C2</t>
  </si>
  <si>
    <t>DCM-230405-A1</t>
  </si>
  <si>
    <t>DCM-230405-A2</t>
  </si>
  <si>
    <t>Humane Endpoint Reached</t>
  </si>
  <si>
    <t>DCM-230607-D3</t>
  </si>
  <si>
    <t>DCM-230607-C3</t>
  </si>
  <si>
    <t>DCM-230607-B3</t>
  </si>
  <si>
    <t>DCM-LAST-D1</t>
  </si>
  <si>
    <t>DCM-LAST-D2</t>
  </si>
  <si>
    <t>DCM-230426-C1</t>
  </si>
  <si>
    <t>DCM-230426-B1</t>
  </si>
  <si>
    <t>DCM-230607-B1</t>
  </si>
  <si>
    <t>DCM-230607-C1</t>
  </si>
  <si>
    <t>DCM-230607-D1</t>
  </si>
  <si>
    <t>SHAM 1 - 230405</t>
  </si>
  <si>
    <t>SHAM 2 - 230405</t>
  </si>
  <si>
    <t xml:space="preserve">SHAM 3 </t>
  </si>
  <si>
    <t xml:space="preserve">SHAM 4 </t>
  </si>
  <si>
    <t>HEALTHY 1</t>
  </si>
  <si>
    <t>HEALTHY 2</t>
  </si>
  <si>
    <t>Immunohistochemistry (single marker, EBD threshold = 5, 4HNE threshold = 70,  VEGF threshold = 20, MMP9 threhold = 30, CSPG threshold = 10, TNFa threshold = 30, endoglin threshold = 10)</t>
  </si>
  <si>
    <t>EBD (FI/um^2)</t>
  </si>
  <si>
    <t>4HNE (FI/um^2)</t>
  </si>
  <si>
    <t>VEGF (FI/um^2)</t>
  </si>
  <si>
    <t>MMP9 (FI/um^2)</t>
  </si>
  <si>
    <t>CSPG (FI/um^2)</t>
  </si>
  <si>
    <t>TNFa (FI/um^2)</t>
  </si>
  <si>
    <t>endoglin (FI/um^2)</t>
  </si>
  <si>
    <t>healthy</t>
  </si>
  <si>
    <t>sham 1</t>
  </si>
  <si>
    <t>sham 2</t>
  </si>
  <si>
    <t>sham 3</t>
  </si>
  <si>
    <t>W1_230405B1</t>
  </si>
  <si>
    <t>W1_230405B2</t>
  </si>
  <si>
    <t>W1_lastA1</t>
  </si>
  <si>
    <t>W4_230405A1</t>
  </si>
  <si>
    <t>W4_lastB1</t>
  </si>
  <si>
    <t>W4_lastB2</t>
  </si>
  <si>
    <t>W10_0426B2</t>
  </si>
  <si>
    <t>W10_0426C2</t>
  </si>
  <si>
    <t>W10_B1</t>
  </si>
  <si>
    <t>W10_D1</t>
  </si>
  <si>
    <t>Immunohistochemistry (colocalization - Pearson colocalization correlation)</t>
  </si>
  <si>
    <t>EBD vs 4HNE</t>
  </si>
  <si>
    <t>EBD vs VEGF</t>
  </si>
  <si>
    <t>EBD vs CSPG</t>
  </si>
  <si>
    <t>EBD vs MMP9</t>
  </si>
  <si>
    <t>EBD vs CD105</t>
  </si>
  <si>
    <t>EBD vs TNFa</t>
  </si>
  <si>
    <t>average</t>
  </si>
  <si>
    <t>total average</t>
  </si>
  <si>
    <t>standard deviation</t>
  </si>
  <si>
    <t>dead = 4</t>
  </si>
  <si>
    <t xml:space="preserve"> </t>
  </si>
  <si>
    <t>total = 37</t>
  </si>
  <si>
    <t>*Blue text = tested for EBD Extravasation as well</t>
  </si>
  <si>
    <t>*Rat ID = {Severe (S) or Moderate (M) or Mild (D)} - minibatch ID - rat identifer</t>
  </si>
  <si>
    <t>In Vivo Bioluminescence</t>
  </si>
  <si>
    <t>roi
[p/s]</t>
  </si>
  <si>
    <t>body
[p/s]</t>
  </si>
  <si>
    <t>% migration
roi / body x 100</t>
  </si>
  <si>
    <t>CIS 1</t>
  </si>
  <si>
    <t>CIS 2</t>
  </si>
  <si>
    <t>CSI 3</t>
  </si>
  <si>
    <t>IV 1</t>
  </si>
  <si>
    <t>IV 2</t>
  </si>
  <si>
    <t>IV 3</t>
  </si>
  <si>
    <t>PBS</t>
  </si>
  <si>
    <t>BMSC (Intracisternal)</t>
  </si>
  <si>
    <t>BMSC (Intravenous)</t>
  </si>
  <si>
    <t>Week 5 Post-Comp</t>
  </si>
  <si>
    <t>10 Days Post-Decomp</t>
  </si>
  <si>
    <t>∆
(Improvement)</t>
  </si>
  <si>
    <t>S-EBD3-A3</t>
  </si>
  <si>
    <t>S-EBD-A2</t>
  </si>
  <si>
    <t>S-EBD-B3</t>
  </si>
  <si>
    <t>SHAM1</t>
  </si>
  <si>
    <t>S-EBD3-B2</t>
  </si>
  <si>
    <t>S-EBD-B2</t>
  </si>
  <si>
    <t>S-EBD3-A1</t>
  </si>
  <si>
    <t>SHAM2</t>
  </si>
  <si>
    <t>D-EBD2-C3</t>
  </si>
  <si>
    <t>D-EBD2-C2</t>
  </si>
  <si>
    <t>D-EBD5-A3</t>
  </si>
  <si>
    <t>SHAM3</t>
  </si>
  <si>
    <t>M-EBD2-B3</t>
  </si>
  <si>
    <t>M-EBD3-B3</t>
  </si>
  <si>
    <t>M-EBD-B1</t>
  </si>
  <si>
    <t>M-EBD-A1</t>
  </si>
  <si>
    <t>EBD2-A3</t>
  </si>
  <si>
    <t>Sugical Compication</t>
  </si>
  <si>
    <t>M-EBD5-A2</t>
  </si>
  <si>
    <t>D-EBD3-A2</t>
  </si>
  <si>
    <t>D-EBD5-A1</t>
  </si>
  <si>
    <t>D-EBD2-A1</t>
  </si>
  <si>
    <t>M-EBD2-A2</t>
  </si>
  <si>
    <t>EBD2-C1</t>
  </si>
  <si>
    <t xml:space="preserve">Sugical Compication </t>
  </si>
  <si>
    <t>EBD3-B1</t>
  </si>
  <si>
    <t>D-EBD2-B2</t>
  </si>
  <si>
    <t>EBD5-B2</t>
  </si>
  <si>
    <t>S-EBD5-B1</t>
  </si>
  <si>
    <t>FLS</t>
  </si>
  <si>
    <t xml:space="preserve">Evans Blue </t>
  </si>
  <si>
    <t>Cisternal</t>
  </si>
  <si>
    <t>Intravenous</t>
  </si>
  <si>
    <t>Avg Radiance [p/s/cm²/sr]</t>
  </si>
  <si>
    <t>Evans Blue Dye Plate Measurement (40uL sample or standard curve sample, + 65uL ethanol for each well, standard curve - power y=0.0176 x ^1.1265)</t>
  </si>
  <si>
    <t>Value (Fluorescence)</t>
  </si>
  <si>
    <t>Standard Curve
(ng/mL)</t>
  </si>
  <si>
    <t>Concentration (ng/ml)</t>
  </si>
  <si>
    <t>Wet Biomass 
(mg)</t>
  </si>
  <si>
    <t>Volume (mL)</t>
  </si>
  <si>
    <t>Extravasated Dye (ng)</t>
  </si>
  <si>
    <t>Extravasated Dye (ng/mg)</t>
  </si>
  <si>
    <t>PE-IVIS Measurement [p/s/cm²/sr]</t>
  </si>
  <si>
    <t>dead  = 4</t>
  </si>
  <si>
    <t>total = 30</t>
  </si>
  <si>
    <t>*Blue text = given DiD-labelled cells</t>
  </si>
  <si>
    <t>BMSC (intracisternal)</t>
  </si>
  <si>
    <t>Neurosphere (intracisternal)</t>
  </si>
  <si>
    <t>Baseline (CW5)</t>
  </si>
  <si>
    <t>Day 10</t>
  </si>
  <si>
    <t>Day 20</t>
  </si>
  <si>
    <t>Improv. (D10)</t>
  </si>
  <si>
    <t>Improv. (D20)</t>
  </si>
  <si>
    <t>D-qPCR3-C1</t>
  </si>
  <si>
    <t>D-qPCR2-A2</t>
  </si>
  <si>
    <t>D-qPCR4-C2</t>
  </si>
  <si>
    <t>S-qPCR3-B1</t>
  </si>
  <si>
    <t>S-qPCR5-A1</t>
  </si>
  <si>
    <t>S-qPCR5-A2</t>
  </si>
  <si>
    <t>M-qPCR5-C1</t>
  </si>
  <si>
    <t>M-qPCR3-A1</t>
  </si>
  <si>
    <t>M-qPCR4-A2</t>
  </si>
  <si>
    <t>qPCR1-B3</t>
  </si>
  <si>
    <t>S-qPCR2-C1</t>
  </si>
  <si>
    <t>S-qPCR4-D1</t>
  </si>
  <si>
    <t>D-qPCR4-B1</t>
  </si>
  <si>
    <t>D-qPCR4-D2</t>
  </si>
  <si>
    <t>D-qPCR3-B2</t>
  </si>
  <si>
    <t>S-qPCR1-A1</t>
  </si>
  <si>
    <t>S-qPCR4-B2</t>
  </si>
  <si>
    <t>S-qPCR4-C1</t>
  </si>
  <si>
    <t>D-qPCR3-C2</t>
  </si>
  <si>
    <t>D-qPCR1-B2</t>
  </si>
  <si>
    <t>D-qPCR4-A1</t>
  </si>
  <si>
    <t>S-qPCR2-B1</t>
  </si>
  <si>
    <t>S-qPCR2-B2</t>
  </si>
  <si>
    <t>S-qPCR3-D1</t>
  </si>
  <si>
    <t>M-qPCR1-B1</t>
  </si>
  <si>
    <t>M-qPCR1-A2</t>
  </si>
  <si>
    <t>M-qPCR3-A2</t>
  </si>
  <si>
    <t>M-qPCR2-A1</t>
  </si>
  <si>
    <t>M-qPCR5-B2</t>
  </si>
  <si>
    <t>M-qPCR5-B1</t>
  </si>
  <si>
    <t>qPCR3-D2</t>
  </si>
  <si>
    <t>S-qPCR2-C2</t>
  </si>
  <si>
    <t>qPCR5-C2</t>
  </si>
  <si>
    <t>AVERAGE</t>
  </si>
  <si>
    <t>SD</t>
  </si>
  <si>
    <t>mBBB Score</t>
  </si>
  <si>
    <t>BBB Score</t>
  </si>
  <si>
    <t>Ex Vivo Migration (PE-IVIS)</t>
  </si>
  <si>
    <t>Rat ID (BM)</t>
  </si>
  <si>
    <t>Fluorescence (p/s)</t>
  </si>
  <si>
    <t>Rat ID (NS)</t>
  </si>
  <si>
    <t>Immunohistochemistry (% colocalization)</t>
  </si>
  <si>
    <t>NeuN</t>
  </si>
  <si>
    <t>s100b</t>
  </si>
  <si>
    <t>CD146</t>
  </si>
  <si>
    <t>qPCR2-A2 (BM) - zoom 1</t>
  </si>
  <si>
    <t>qPCR2-A2 (BM) - zoom 2</t>
  </si>
  <si>
    <t>qPCR2-A2 (BM) - zoom 3</t>
  </si>
  <si>
    <t>qPCR2 - C1 (BM) - zoom 1</t>
  </si>
  <si>
    <t>qPCR2 - C1 (BM) - zoom 2</t>
  </si>
  <si>
    <t>qPCR2 - C1 (BM) - zoom 3</t>
  </si>
  <si>
    <t>qPCR3 - A1 (BM) - zoom 1</t>
  </si>
  <si>
    <t>qPCR3 - A1 (BM) - zoom 2</t>
  </si>
  <si>
    <t>qPCR3 - A1 (BM) - zoom 3</t>
  </si>
  <si>
    <t>qPCR4 - D1 (NS) - zoom 1</t>
  </si>
  <si>
    <t>qPCR4 - D1 (NS) - zoom 2</t>
  </si>
  <si>
    <t>qPCR4 - D1 (NS) - zoom 3</t>
  </si>
  <si>
    <t>qPCR4 - A2 (NS) - zoom 1</t>
  </si>
  <si>
    <t>qPCR4 - A2 (NS) - zoom 2</t>
  </si>
  <si>
    <t>qPCR4 - A2 (NS) - zoom 3</t>
  </si>
  <si>
    <t>qPCR5 - A2 (NS) - zoom 1</t>
  </si>
  <si>
    <t>qPCR5 - A2 (NS) - zoom 2</t>
  </si>
  <si>
    <t>qPCR5 - A2 (NS) - zoom 3</t>
  </si>
  <si>
    <t>dead 3</t>
  </si>
  <si>
    <t>total 33</t>
  </si>
  <si>
    <t>Male vs Female - FLS</t>
  </si>
  <si>
    <t>Treatment
Group</t>
  </si>
  <si>
    <t>Male</t>
  </si>
  <si>
    <t>Female</t>
  </si>
  <si>
    <t>ID</t>
  </si>
  <si>
    <t>D10</t>
  </si>
  <si>
    <t>Difference</t>
  </si>
  <si>
    <t>PBS Group</t>
  </si>
  <si>
    <t>BMSC Intracisternal Group</t>
  </si>
  <si>
    <t>Male vs Female - Rotarod</t>
  </si>
  <si>
    <t>Mild vs Moderate vs Severe - FLS</t>
  </si>
  <si>
    <t>Mild</t>
  </si>
  <si>
    <t>Moderate</t>
  </si>
  <si>
    <t>Severe</t>
  </si>
  <si>
    <t>D10-CW5</t>
  </si>
  <si>
    <t>PBS-Female</t>
  </si>
  <si>
    <t>BMSC-CIS-Female</t>
  </si>
  <si>
    <t>BMSC-IV-Female</t>
  </si>
  <si>
    <t>PBS-Male</t>
  </si>
  <si>
    <t>BMSC-CIS-Male</t>
  </si>
  <si>
    <t>BM-NSC-CIS-Male</t>
  </si>
  <si>
    <t>Mild vs Moderate vs Severe - Rotarod</t>
  </si>
  <si>
    <t>BM-MSC-CIS-Male</t>
  </si>
  <si>
    <t>Cell vs no-Cell - Mild, Moderate, Severe - FLS</t>
  </si>
  <si>
    <t>Combined</t>
  </si>
  <si>
    <t>No-Cell (PBS)</t>
  </si>
  <si>
    <t>Cell</t>
  </si>
  <si>
    <t>Cell vs no-Cell - Mild, Moderate, Severe - Rotarod</t>
  </si>
  <si>
    <t>Separate Analysis with only Severe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</si>
</sst>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rgb="FF000000"/>
      <name val="Aptos Narrow"/>
      <charset val="1"/>
    </font>
    <font>
      <sz val="11"/>
      <color theme="1"/>
      <name val="Aptos Narrow"/>
      <family val="2"/>
      <scheme val="minor"/>
    </font>
    <font>
      <sz val="11"/>
      <color rgb="FF000000"/>
      <name val="Aptos Narrow"/>
      <scheme val="minor"/>
    </font>
    <font>
      <sz val="11"/>
      <color rgb="FFFF0000"/>
      <name val="Aptos Narrow"/>
      <family val="2"/>
      <scheme val="minor"/>
    </font>
    <font>
      <sz val="11"/>
      <color rgb="FF000000"/>
      <name val="Aptos Narrow"/>
      <family val="2"/>
    </font>
    <font>
      <sz val="11"/>
      <color theme="4"/>
      <name val="Aptos Narrow"/>
      <family val="2"/>
      <scheme val="minor"/>
    </font>
    <font>
      <sz val="11"/>
      <color rgb="FF0070C0"/>
      <name val="Aptos Narrow"/>
      <family val="2"/>
      <scheme val="minor"/>
    </font>
    <font>
      <sz val="11"/>
      <color rgb="FF000000"/>
      <name val="Calibri"/>
      <charset val="1"/>
    </font>
    <font>
      <sz val="10"/>
      <name val="Arial"/>
    </font>
    <font>
      <sz val="11"/>
      <color rgb="FF00B05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Aptos Narrow"/>
      <scheme val="minor"/>
    </font>
    <font>
      <b/>
      <sz val="11"/>
      <color rgb="FFFF0000"/>
      <name val="Aptos Narrow"/>
      <family val="2"/>
      <scheme val="minor"/>
    </font>
    <font>
      <sz val="11"/>
      <color rgb="FF000000"/>
      <name val="Calibri"/>
      <family val="2"/>
      <charset val="134"/>
    </font>
    <font>
      <sz val="11"/>
      <color rgb="FFFF0000"/>
      <name val="Calibri"/>
      <family val="2"/>
      <charset val="134"/>
    </font>
    <font>
      <sz val="11"/>
      <color rgb="FF000000"/>
      <name val="Aptos Narrow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D0CECE"/>
        <bgColor rgb="FF00000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1" fillId="2" borderId="0" xfId="0" applyFont="1" applyFill="1" applyAlignment="1">
      <alignment horizontal="center" wrapText="1"/>
    </xf>
    <xf numFmtId="0" fontId="0" fillId="2" borderId="0" xfId="0" applyFill="1"/>
    <xf numFmtId="0" fontId="0" fillId="2" borderId="0" xfId="0" applyFill="1" applyAlignment="1">
      <alignment horizontal="right"/>
    </xf>
    <xf numFmtId="0" fontId="3" fillId="0" borderId="0" xfId="0" applyFont="1"/>
    <xf numFmtId="0" fontId="0" fillId="0" borderId="0" xfId="0" applyAlignment="1">
      <alignment horizontal="center"/>
    </xf>
    <xf numFmtId="0" fontId="1" fillId="2" borderId="0" xfId="0" applyFont="1" applyFill="1"/>
    <xf numFmtId="11" fontId="0" fillId="0" borderId="0" xfId="0" applyNumberFormat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/>
    <xf numFmtId="11" fontId="0" fillId="0" borderId="0" xfId="0" applyNumberFormat="1" applyAlignment="1">
      <alignment horizontal="center"/>
    </xf>
    <xf numFmtId="0" fontId="6" fillId="0" borderId="0" xfId="0" applyFont="1"/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11" fontId="9" fillId="0" borderId="1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0" xfId="0" applyFont="1" applyAlignment="1">
      <alignment horizontal="right"/>
    </xf>
    <xf numFmtId="0" fontId="13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9" fillId="0" borderId="0" xfId="0" applyFont="1"/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2" fontId="2" fillId="0" borderId="6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11" fontId="0" fillId="0" borderId="0" xfId="0" applyNumberFormat="1"/>
    <xf numFmtId="2" fontId="0" fillId="0" borderId="0" xfId="0" applyNumberForma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8" fillId="0" borderId="0" xfId="0" applyFont="1"/>
    <xf numFmtId="0" fontId="1" fillId="0" borderId="0" xfId="0" applyFont="1" applyAlignment="1">
      <alignment horizontal="right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19" fillId="3" borderId="0" xfId="0" applyFont="1" applyFill="1"/>
    <xf numFmtId="0" fontId="19" fillId="4" borderId="0" xfId="0" applyFont="1" applyFill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2000" baseline="0"/>
                      <a:t>y = 0.0176x</a:t>
                    </a:r>
                    <a:r>
                      <a:rPr lang="en-US" sz="2000" baseline="30000"/>
                      <a:t>1.1265</a:t>
                    </a:r>
                    <a:br>
                      <a:rPr lang="en-US" sz="2000" baseline="0"/>
                    </a:br>
                    <a:r>
                      <a:rPr lang="en-US" sz="2000" baseline="0"/>
                      <a:t>R² = 0.9957</a:t>
                    </a:r>
                    <a:endParaRPr lang="en-US" sz="20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'3. IV vs CIS'!$A$71:$A$79</c:f>
              <c:numCache>
                <c:formatCode>General</c:formatCode>
                <c:ptCount val="9"/>
                <c:pt idx="0">
                  <c:v>457184</c:v>
                </c:pt>
                <c:pt idx="1">
                  <c:v>264108</c:v>
                </c:pt>
                <c:pt idx="2">
                  <c:v>163728</c:v>
                </c:pt>
                <c:pt idx="3">
                  <c:v>80609</c:v>
                </c:pt>
                <c:pt idx="4">
                  <c:v>47115</c:v>
                </c:pt>
                <c:pt idx="5">
                  <c:v>24454</c:v>
                </c:pt>
                <c:pt idx="6">
                  <c:v>12128</c:v>
                </c:pt>
                <c:pt idx="7">
                  <c:v>6710</c:v>
                </c:pt>
                <c:pt idx="8">
                  <c:v>3540</c:v>
                </c:pt>
              </c:numCache>
            </c:numRef>
          </c:xVal>
          <c:yVal>
            <c:numRef>
              <c:f>'3. IV vs CIS'!$B$71:$B$79</c:f>
              <c:numCache>
                <c:formatCode>General</c:formatCode>
                <c:ptCount val="9"/>
                <c:pt idx="0">
                  <c:v>46875</c:v>
                </c:pt>
                <c:pt idx="1">
                  <c:v>23437.5</c:v>
                </c:pt>
                <c:pt idx="2">
                  <c:v>11718.75</c:v>
                </c:pt>
                <c:pt idx="3">
                  <c:v>5859.375</c:v>
                </c:pt>
                <c:pt idx="4">
                  <c:v>2929.6875</c:v>
                </c:pt>
                <c:pt idx="5">
                  <c:v>1464.84375</c:v>
                </c:pt>
                <c:pt idx="6">
                  <c:v>732.421875</c:v>
                </c:pt>
                <c:pt idx="7">
                  <c:v>366.2109375</c:v>
                </c:pt>
                <c:pt idx="8">
                  <c:v>183.10546875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CF-4C4D-B651-BC51E322E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281775"/>
        <c:axId val="426263055"/>
      </c:scatterChart>
      <c:valAx>
        <c:axId val="426281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Fluorescence</a:t>
                </a:r>
                <a:r>
                  <a:rPr lang="en-US" baseline="0"/>
                  <a:t> 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263055"/>
        <c:crosses val="autoZero"/>
        <c:crossBetween val="midCat"/>
      </c:valAx>
      <c:valAx>
        <c:axId val="426263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  <a:r>
                  <a:rPr lang="en-US" baseline="0"/>
                  <a:t> ng/mL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281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342265</xdr:colOff>
      <xdr:row>87</xdr:row>
      <xdr:rowOff>123825</xdr:rowOff>
    </xdr:from>
    <xdr:to>
      <xdr:col>13</xdr:col>
      <xdr:colOff>149225</xdr:colOff>
      <xdr:row>127</xdr:row>
      <xdr:rowOff>66040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10A255-5F45-70CC-2251-4B9A071100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6A8CE-EA89-4C3E-BCBB-6B5D541CC8AB}">
  <dimension ref="A1:AV161"/>
  <sheetViews>
    <sheetView topLeftCell="A119" workbookViewId="0">
      <selection activeCell="A151" sqref="A151"/>
    </sheetView>
  </sheetViews>
  <sheetFormatPr defaultRowHeight="14.45"/>
  <cols>
    <col min="1" max="1" width="18.42578125" customWidth="1"/>
    <col min="2" max="10" width="12.7109375" customWidth="1"/>
    <col min="11" max="22" width="12" customWidth="1"/>
    <col min="41" max="41" width="0" hidden="1" customWidth="1"/>
    <col min="42" max="42" width="32.42578125" customWidth="1"/>
  </cols>
  <sheetData>
    <row r="1" spans="1:18">
      <c r="A1" s="16" t="s">
        <v>0</v>
      </c>
    </row>
    <row r="2" spans="1:18">
      <c r="A2" s="16" t="s">
        <v>1</v>
      </c>
    </row>
    <row r="3" spans="1:18">
      <c r="A3" s="16" t="s">
        <v>2</v>
      </c>
    </row>
    <row r="5" spans="1:18">
      <c r="A5" s="1" t="s">
        <v>3</v>
      </c>
    </row>
    <row r="7" spans="1:18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10</v>
      </c>
      <c r="H7" s="5"/>
      <c r="I7" s="2" t="s">
        <v>11</v>
      </c>
      <c r="J7" s="2" t="s">
        <v>12</v>
      </c>
      <c r="K7" s="2" t="s">
        <v>13</v>
      </c>
      <c r="L7" s="2" t="s">
        <v>14</v>
      </c>
      <c r="M7" s="2" t="s">
        <v>15</v>
      </c>
      <c r="N7" s="2" t="s">
        <v>16</v>
      </c>
      <c r="O7" s="2" t="s">
        <v>17</v>
      </c>
      <c r="P7" s="2" t="s">
        <v>18</v>
      </c>
      <c r="Q7" s="2" t="s">
        <v>19</v>
      </c>
      <c r="R7" s="2" t="s">
        <v>20</v>
      </c>
    </row>
    <row r="8" spans="1:18">
      <c r="A8" t="s">
        <v>21</v>
      </c>
      <c r="B8">
        <v>20</v>
      </c>
      <c r="C8">
        <v>11.5</v>
      </c>
      <c r="D8">
        <v>19</v>
      </c>
      <c r="E8">
        <v>12.5</v>
      </c>
      <c r="F8">
        <v>10.5</v>
      </c>
      <c r="G8">
        <v>12.5</v>
      </c>
      <c r="H8" s="6"/>
      <c r="I8">
        <v>12.5</v>
      </c>
      <c r="J8">
        <v>10</v>
      </c>
      <c r="K8">
        <v>11</v>
      </c>
      <c r="L8">
        <v>11</v>
      </c>
      <c r="M8">
        <v>10</v>
      </c>
      <c r="N8">
        <v>11</v>
      </c>
      <c r="O8">
        <v>11</v>
      </c>
      <c r="P8">
        <v>13</v>
      </c>
      <c r="Q8">
        <v>12</v>
      </c>
      <c r="R8">
        <v>14</v>
      </c>
    </row>
    <row r="9" spans="1:18">
      <c r="A9" s="8" t="s">
        <v>22</v>
      </c>
      <c r="B9">
        <v>20</v>
      </c>
      <c r="C9">
        <v>14</v>
      </c>
      <c r="D9">
        <v>19</v>
      </c>
      <c r="E9">
        <v>19</v>
      </c>
      <c r="F9">
        <v>16</v>
      </c>
      <c r="G9">
        <v>19</v>
      </c>
      <c r="H9" s="6"/>
      <c r="I9">
        <v>20</v>
      </c>
      <c r="J9">
        <v>18</v>
      </c>
      <c r="K9">
        <v>17</v>
      </c>
      <c r="L9">
        <v>17</v>
      </c>
      <c r="M9">
        <v>19</v>
      </c>
      <c r="N9">
        <v>18</v>
      </c>
      <c r="O9">
        <v>19</v>
      </c>
      <c r="P9">
        <v>19</v>
      </c>
      <c r="Q9">
        <v>18</v>
      </c>
      <c r="R9">
        <v>20</v>
      </c>
    </row>
    <row r="10" spans="1:18">
      <c r="A10" s="8" t="s">
        <v>23</v>
      </c>
      <c r="B10">
        <v>20</v>
      </c>
      <c r="C10">
        <v>13</v>
      </c>
      <c r="D10">
        <v>13.5</v>
      </c>
      <c r="E10">
        <v>11.5</v>
      </c>
      <c r="F10">
        <v>13</v>
      </c>
      <c r="G10">
        <v>12.5</v>
      </c>
      <c r="H10" s="6"/>
      <c r="I10">
        <v>14.5</v>
      </c>
      <c r="J10">
        <v>16</v>
      </c>
      <c r="K10">
        <v>15</v>
      </c>
      <c r="L10">
        <v>16</v>
      </c>
      <c r="M10">
        <v>15</v>
      </c>
      <c r="N10">
        <v>16</v>
      </c>
      <c r="O10">
        <v>17</v>
      </c>
      <c r="P10">
        <v>17</v>
      </c>
      <c r="Q10">
        <v>17</v>
      </c>
      <c r="R10">
        <v>17.5</v>
      </c>
    </row>
    <row r="11" spans="1:18">
      <c r="A11" s="8" t="s">
        <v>24</v>
      </c>
      <c r="B11">
        <v>20</v>
      </c>
      <c r="C11">
        <v>8</v>
      </c>
      <c r="D11">
        <v>9.5</v>
      </c>
      <c r="E11">
        <v>9</v>
      </c>
      <c r="F11">
        <v>9</v>
      </c>
      <c r="G11">
        <v>9</v>
      </c>
      <c r="H11" s="6"/>
      <c r="I11">
        <v>8.5</v>
      </c>
      <c r="J11">
        <v>7.5</v>
      </c>
      <c r="K11">
        <v>9.5</v>
      </c>
      <c r="L11">
        <v>10</v>
      </c>
      <c r="M11">
        <v>9.5</v>
      </c>
      <c r="N11">
        <v>10</v>
      </c>
      <c r="O11">
        <v>11</v>
      </c>
      <c r="P11">
        <v>11.5</v>
      </c>
      <c r="Q11">
        <v>12</v>
      </c>
      <c r="R11">
        <v>12.5</v>
      </c>
    </row>
    <row r="12" spans="1:18">
      <c r="A12" t="s">
        <v>25</v>
      </c>
      <c r="B12" s="3">
        <v>20</v>
      </c>
      <c r="C12" s="3">
        <v>14.5</v>
      </c>
      <c r="D12" s="3">
        <v>18</v>
      </c>
      <c r="E12" s="3">
        <v>18</v>
      </c>
      <c r="F12" s="3">
        <v>19</v>
      </c>
      <c r="G12" s="3">
        <v>19</v>
      </c>
      <c r="H12" s="7"/>
      <c r="I12" s="3">
        <v>19</v>
      </c>
      <c r="J12" s="3">
        <v>19.5</v>
      </c>
      <c r="K12" s="3">
        <v>20</v>
      </c>
      <c r="L12" s="3">
        <v>20</v>
      </c>
      <c r="M12" s="3">
        <v>20</v>
      </c>
      <c r="N12" s="3">
        <v>20</v>
      </c>
      <c r="O12" s="3">
        <v>20</v>
      </c>
      <c r="P12" s="3">
        <v>20</v>
      </c>
      <c r="Q12" s="3">
        <v>20</v>
      </c>
      <c r="R12" s="3">
        <v>20</v>
      </c>
    </row>
    <row r="13" spans="1:18">
      <c r="A13" s="8" t="s">
        <v>26</v>
      </c>
      <c r="B13">
        <v>20</v>
      </c>
      <c r="C13">
        <v>20</v>
      </c>
      <c r="D13">
        <v>20</v>
      </c>
      <c r="E13">
        <v>20</v>
      </c>
      <c r="F13">
        <v>20</v>
      </c>
      <c r="G13">
        <v>20</v>
      </c>
      <c r="H13" s="6"/>
      <c r="I13">
        <v>20</v>
      </c>
      <c r="J13">
        <v>20</v>
      </c>
      <c r="K13">
        <v>20</v>
      </c>
      <c r="L13">
        <v>20</v>
      </c>
      <c r="M13">
        <v>20</v>
      </c>
      <c r="N13">
        <v>20</v>
      </c>
      <c r="O13">
        <v>20</v>
      </c>
      <c r="P13">
        <v>20</v>
      </c>
      <c r="Q13">
        <v>20</v>
      </c>
      <c r="R13">
        <v>20</v>
      </c>
    </row>
    <row r="14" spans="1:18">
      <c r="A14" t="s">
        <v>27</v>
      </c>
      <c r="B14">
        <v>20</v>
      </c>
      <c r="C14">
        <v>20</v>
      </c>
      <c r="D14">
        <v>20</v>
      </c>
      <c r="E14">
        <v>20</v>
      </c>
      <c r="F14">
        <v>20</v>
      </c>
      <c r="G14">
        <v>20</v>
      </c>
      <c r="H14" s="6"/>
      <c r="I14">
        <v>20</v>
      </c>
      <c r="J14">
        <v>20</v>
      </c>
      <c r="K14">
        <v>20</v>
      </c>
      <c r="L14">
        <v>20</v>
      </c>
      <c r="M14">
        <v>20</v>
      </c>
      <c r="N14">
        <v>20</v>
      </c>
      <c r="O14">
        <v>20</v>
      </c>
      <c r="P14">
        <v>20</v>
      </c>
      <c r="Q14">
        <v>20</v>
      </c>
      <c r="R14">
        <v>20</v>
      </c>
    </row>
    <row r="15" spans="1:18">
      <c r="A15" t="s">
        <v>28</v>
      </c>
      <c r="B15">
        <v>20</v>
      </c>
      <c r="C15">
        <v>20</v>
      </c>
      <c r="D15">
        <v>20</v>
      </c>
      <c r="E15">
        <v>20</v>
      </c>
      <c r="F15">
        <v>20</v>
      </c>
      <c r="G15">
        <v>20</v>
      </c>
      <c r="H15" s="6"/>
      <c r="I15">
        <v>20</v>
      </c>
      <c r="J15">
        <v>20</v>
      </c>
      <c r="K15">
        <v>20</v>
      </c>
      <c r="L15">
        <v>20</v>
      </c>
      <c r="M15">
        <v>20</v>
      </c>
      <c r="N15">
        <v>20</v>
      </c>
      <c r="O15">
        <v>20</v>
      </c>
      <c r="P15">
        <v>20</v>
      </c>
      <c r="Q15">
        <v>20</v>
      </c>
      <c r="R15">
        <v>20</v>
      </c>
    </row>
    <row r="18" spans="1:29">
      <c r="A18" s="1" t="s">
        <v>29</v>
      </c>
    </row>
    <row r="19" spans="1:29">
      <c r="A19" s="1" t="s">
        <v>30</v>
      </c>
      <c r="B19" s="2" t="s">
        <v>5</v>
      </c>
      <c r="C19" s="2" t="s">
        <v>6</v>
      </c>
      <c r="D19" s="2" t="s">
        <v>7</v>
      </c>
      <c r="E19" s="2" t="s">
        <v>8</v>
      </c>
      <c r="F19" s="2" t="s">
        <v>9</v>
      </c>
      <c r="G19" s="2" t="s">
        <v>10</v>
      </c>
      <c r="H19" s="5"/>
      <c r="I19" s="2" t="s">
        <v>11</v>
      </c>
      <c r="J19" s="2" t="s">
        <v>12</v>
      </c>
      <c r="K19" s="2" t="s">
        <v>13</v>
      </c>
      <c r="L19" s="2" t="s">
        <v>14</v>
      </c>
      <c r="M19" s="2" t="s">
        <v>15</v>
      </c>
      <c r="N19" s="2" t="s">
        <v>16</v>
      </c>
      <c r="O19" s="2" t="s">
        <v>17</v>
      </c>
      <c r="P19" s="2" t="s">
        <v>18</v>
      </c>
      <c r="Q19" s="2" t="s">
        <v>19</v>
      </c>
      <c r="R19" s="2" t="s">
        <v>20</v>
      </c>
    </row>
    <row r="20" spans="1:29">
      <c r="A20" t="s">
        <v>21</v>
      </c>
      <c r="B20">
        <v>20</v>
      </c>
      <c r="C20">
        <v>17.5</v>
      </c>
      <c r="D20">
        <v>18</v>
      </c>
      <c r="E20">
        <v>17</v>
      </c>
      <c r="F20">
        <v>18</v>
      </c>
      <c r="G20">
        <v>17</v>
      </c>
      <c r="H20" s="6"/>
      <c r="I20">
        <v>15.5</v>
      </c>
      <c r="J20">
        <v>17</v>
      </c>
      <c r="K20">
        <v>17</v>
      </c>
      <c r="L20">
        <v>17</v>
      </c>
      <c r="M20">
        <v>18</v>
      </c>
      <c r="N20">
        <v>18</v>
      </c>
      <c r="O20">
        <v>19</v>
      </c>
      <c r="P20">
        <v>20</v>
      </c>
      <c r="Q20">
        <v>20</v>
      </c>
      <c r="R20">
        <v>20</v>
      </c>
    </row>
    <row r="21" spans="1:29">
      <c r="A21" s="8" t="s">
        <v>22</v>
      </c>
      <c r="B21">
        <v>20</v>
      </c>
      <c r="C21">
        <v>16</v>
      </c>
      <c r="D21">
        <v>20</v>
      </c>
      <c r="E21">
        <v>17</v>
      </c>
      <c r="F21">
        <v>19</v>
      </c>
      <c r="G21">
        <v>19</v>
      </c>
      <c r="H21" s="6"/>
      <c r="I21">
        <v>19</v>
      </c>
      <c r="J21">
        <v>19</v>
      </c>
      <c r="K21">
        <v>19</v>
      </c>
      <c r="L21">
        <v>19</v>
      </c>
      <c r="M21">
        <v>19</v>
      </c>
      <c r="N21">
        <v>19</v>
      </c>
      <c r="O21">
        <v>20</v>
      </c>
      <c r="P21">
        <v>20</v>
      </c>
      <c r="Q21">
        <v>20</v>
      </c>
      <c r="R21">
        <v>20</v>
      </c>
    </row>
    <row r="22" spans="1:29">
      <c r="A22" s="8" t="s">
        <v>23</v>
      </c>
      <c r="B22">
        <v>20</v>
      </c>
      <c r="C22">
        <v>12</v>
      </c>
      <c r="D22">
        <v>16</v>
      </c>
      <c r="E22">
        <v>16</v>
      </c>
      <c r="F22">
        <v>15</v>
      </c>
      <c r="G22">
        <v>16</v>
      </c>
      <c r="H22" s="6"/>
      <c r="I22">
        <v>16</v>
      </c>
      <c r="J22">
        <v>16.5</v>
      </c>
      <c r="K22">
        <v>18</v>
      </c>
      <c r="L22">
        <v>18</v>
      </c>
      <c r="M22">
        <v>18</v>
      </c>
      <c r="N22">
        <v>19</v>
      </c>
      <c r="O22">
        <v>19</v>
      </c>
      <c r="P22">
        <v>20</v>
      </c>
      <c r="Q22">
        <v>20</v>
      </c>
      <c r="R22">
        <v>20</v>
      </c>
    </row>
    <row r="23" spans="1:29">
      <c r="A23" s="8" t="s">
        <v>24</v>
      </c>
      <c r="B23">
        <v>20</v>
      </c>
      <c r="C23">
        <v>9.5</v>
      </c>
      <c r="D23">
        <v>17</v>
      </c>
      <c r="E23">
        <v>16</v>
      </c>
      <c r="F23">
        <v>18</v>
      </c>
      <c r="G23">
        <v>17</v>
      </c>
      <c r="H23" s="6"/>
      <c r="I23">
        <v>16</v>
      </c>
      <c r="J23">
        <v>15</v>
      </c>
      <c r="K23">
        <v>18.5</v>
      </c>
      <c r="L23">
        <v>15</v>
      </c>
      <c r="M23">
        <v>18</v>
      </c>
      <c r="N23">
        <v>19</v>
      </c>
      <c r="O23">
        <v>20</v>
      </c>
      <c r="P23">
        <v>20</v>
      </c>
      <c r="Q23">
        <v>20</v>
      </c>
      <c r="R23">
        <v>20</v>
      </c>
    </row>
    <row r="24" spans="1:29">
      <c r="A24" t="s">
        <v>25</v>
      </c>
      <c r="B24">
        <v>20</v>
      </c>
      <c r="C24">
        <v>18</v>
      </c>
      <c r="D24">
        <v>17</v>
      </c>
      <c r="E24">
        <v>17</v>
      </c>
      <c r="F24">
        <v>18</v>
      </c>
      <c r="G24">
        <v>19</v>
      </c>
      <c r="H24" s="6"/>
      <c r="I24">
        <v>19</v>
      </c>
      <c r="J24">
        <v>19</v>
      </c>
      <c r="K24">
        <v>20</v>
      </c>
      <c r="L24">
        <v>20</v>
      </c>
      <c r="M24">
        <v>20</v>
      </c>
      <c r="N24">
        <v>20</v>
      </c>
      <c r="O24">
        <v>20</v>
      </c>
      <c r="P24">
        <v>20</v>
      </c>
      <c r="Q24">
        <v>20</v>
      </c>
      <c r="R24">
        <v>20</v>
      </c>
    </row>
    <row r="25" spans="1:29">
      <c r="A25" s="8" t="s">
        <v>26</v>
      </c>
      <c r="B25">
        <v>20</v>
      </c>
      <c r="C25">
        <v>20</v>
      </c>
      <c r="D25">
        <v>20</v>
      </c>
      <c r="E25">
        <v>20</v>
      </c>
      <c r="F25">
        <v>20</v>
      </c>
      <c r="G25">
        <v>20</v>
      </c>
      <c r="H25" s="6"/>
      <c r="I25">
        <v>20</v>
      </c>
      <c r="J25">
        <v>20</v>
      </c>
      <c r="K25">
        <v>20</v>
      </c>
      <c r="L25">
        <v>20</v>
      </c>
      <c r="M25">
        <v>20</v>
      </c>
      <c r="N25">
        <v>20</v>
      </c>
      <c r="O25">
        <v>20</v>
      </c>
      <c r="P25">
        <v>20</v>
      </c>
      <c r="Q25">
        <v>20</v>
      </c>
      <c r="R25">
        <v>20</v>
      </c>
    </row>
    <row r="26" spans="1:29">
      <c r="A26" t="s">
        <v>27</v>
      </c>
      <c r="B26">
        <v>20</v>
      </c>
      <c r="C26">
        <v>20</v>
      </c>
      <c r="D26">
        <v>20</v>
      </c>
      <c r="E26">
        <v>20</v>
      </c>
      <c r="F26">
        <v>20</v>
      </c>
      <c r="G26">
        <v>20</v>
      </c>
      <c r="H26" s="6"/>
      <c r="I26">
        <v>20</v>
      </c>
      <c r="J26">
        <v>20</v>
      </c>
      <c r="K26">
        <v>20</v>
      </c>
      <c r="L26">
        <v>20</v>
      </c>
      <c r="M26">
        <v>20</v>
      </c>
      <c r="N26">
        <v>20</v>
      </c>
      <c r="O26">
        <v>20</v>
      </c>
      <c r="P26">
        <v>20</v>
      </c>
      <c r="Q26">
        <v>20</v>
      </c>
      <c r="R26">
        <v>20</v>
      </c>
    </row>
    <row r="27" spans="1:29">
      <c r="A27" t="s">
        <v>28</v>
      </c>
      <c r="B27">
        <v>20</v>
      </c>
      <c r="C27">
        <v>20</v>
      </c>
      <c r="D27">
        <v>20</v>
      </c>
      <c r="E27">
        <v>20</v>
      </c>
      <c r="F27">
        <v>20</v>
      </c>
      <c r="G27">
        <v>20</v>
      </c>
      <c r="H27" s="6"/>
      <c r="I27">
        <v>20</v>
      </c>
      <c r="J27">
        <v>20</v>
      </c>
      <c r="K27">
        <v>20</v>
      </c>
      <c r="L27">
        <v>20</v>
      </c>
      <c r="M27">
        <v>20</v>
      </c>
      <c r="N27">
        <v>20</v>
      </c>
      <c r="O27">
        <v>20</v>
      </c>
      <c r="P27">
        <v>20</v>
      </c>
      <c r="Q27">
        <v>20</v>
      </c>
      <c r="R27">
        <v>20</v>
      </c>
    </row>
    <row r="30" spans="1:29" ht="15">
      <c r="A30" s="1" t="s">
        <v>31</v>
      </c>
    </row>
    <row r="31" spans="1:29" ht="15">
      <c r="A31" s="1"/>
    </row>
    <row r="32" spans="1:29" ht="14.45" customHeight="1">
      <c r="A32" s="1" t="s">
        <v>30</v>
      </c>
      <c r="B32" s="58" t="s">
        <v>10</v>
      </c>
      <c r="C32" s="58"/>
      <c r="D32" s="58"/>
      <c r="E32" s="10" t="s">
        <v>32</v>
      </c>
      <c r="F32" s="58" t="s">
        <v>11</v>
      </c>
      <c r="G32" s="58"/>
      <c r="H32" s="58"/>
      <c r="I32" s="10" t="s">
        <v>32</v>
      </c>
      <c r="J32" s="58" t="s">
        <v>12</v>
      </c>
      <c r="K32" s="58"/>
      <c r="L32" s="58"/>
      <c r="M32" s="10" t="s">
        <v>32</v>
      </c>
      <c r="N32" s="58" t="s">
        <v>14</v>
      </c>
      <c r="O32" s="58"/>
      <c r="P32" s="58"/>
      <c r="Q32" s="10" t="s">
        <v>32</v>
      </c>
      <c r="R32" s="58" t="s">
        <v>16</v>
      </c>
      <c r="S32" s="58"/>
      <c r="T32" s="58"/>
      <c r="U32" s="10" t="s">
        <v>32</v>
      </c>
      <c r="V32" s="58" t="s">
        <v>18</v>
      </c>
      <c r="W32" s="58"/>
      <c r="X32" s="58"/>
      <c r="Y32" s="10" t="s">
        <v>32</v>
      </c>
      <c r="Z32" s="58" t="s">
        <v>20</v>
      </c>
      <c r="AA32" s="58"/>
      <c r="AB32" s="58"/>
      <c r="AC32" s="10" t="s">
        <v>32</v>
      </c>
    </row>
    <row r="33" spans="1:29" ht="15">
      <c r="A33" t="s">
        <v>21</v>
      </c>
      <c r="B33">
        <v>33</v>
      </c>
      <c r="C33">
        <v>23</v>
      </c>
      <c r="D33">
        <v>21</v>
      </c>
      <c r="E33" s="6">
        <v>25.7</v>
      </c>
      <c r="F33">
        <v>18</v>
      </c>
      <c r="G33">
        <v>7</v>
      </c>
      <c r="H33">
        <v>9</v>
      </c>
      <c r="I33" s="6">
        <v>11.3</v>
      </c>
      <c r="J33">
        <v>17</v>
      </c>
      <c r="K33">
        <v>20</v>
      </c>
      <c r="L33">
        <v>20</v>
      </c>
      <c r="M33" s="6">
        <v>19</v>
      </c>
      <c r="N33">
        <v>19</v>
      </c>
      <c r="O33">
        <v>17</v>
      </c>
      <c r="P33">
        <v>17</v>
      </c>
      <c r="Q33" s="6">
        <v>17.7</v>
      </c>
      <c r="R33">
        <v>29</v>
      </c>
      <c r="S33">
        <v>21</v>
      </c>
      <c r="T33">
        <v>24</v>
      </c>
      <c r="U33" s="6">
        <v>24.7</v>
      </c>
      <c r="V33">
        <v>24</v>
      </c>
      <c r="W33">
        <v>22</v>
      </c>
      <c r="X33">
        <v>24</v>
      </c>
      <c r="Y33" s="6">
        <v>23.3</v>
      </c>
      <c r="Z33">
        <v>29</v>
      </c>
      <c r="AA33">
        <v>20</v>
      </c>
      <c r="AB33">
        <v>29</v>
      </c>
      <c r="AC33" s="6">
        <v>26</v>
      </c>
    </row>
    <row r="34" spans="1:29" ht="15">
      <c r="A34" s="8" t="s">
        <v>22</v>
      </c>
      <c r="B34">
        <v>15</v>
      </c>
      <c r="C34">
        <v>17</v>
      </c>
      <c r="D34">
        <v>14</v>
      </c>
      <c r="E34" s="6">
        <v>15.3</v>
      </c>
      <c r="F34">
        <v>2</v>
      </c>
      <c r="G34">
        <v>1</v>
      </c>
      <c r="H34">
        <v>2</v>
      </c>
      <c r="I34" s="6">
        <v>1.7</v>
      </c>
      <c r="J34">
        <v>17</v>
      </c>
      <c r="K34">
        <v>15</v>
      </c>
      <c r="L34">
        <v>16</v>
      </c>
      <c r="M34" s="6">
        <v>16</v>
      </c>
      <c r="N34">
        <v>15</v>
      </c>
      <c r="O34">
        <v>15</v>
      </c>
      <c r="P34">
        <v>15</v>
      </c>
      <c r="Q34" s="6">
        <v>15</v>
      </c>
      <c r="R34">
        <v>24</v>
      </c>
      <c r="S34">
        <v>21</v>
      </c>
      <c r="T34">
        <v>23</v>
      </c>
      <c r="U34" s="6">
        <v>22.7</v>
      </c>
      <c r="V34">
        <v>25</v>
      </c>
      <c r="W34">
        <v>31</v>
      </c>
      <c r="X34">
        <v>34</v>
      </c>
      <c r="Y34" s="6">
        <v>30</v>
      </c>
      <c r="Z34">
        <v>26</v>
      </c>
      <c r="AA34">
        <v>26</v>
      </c>
      <c r="AB34">
        <v>36</v>
      </c>
      <c r="AC34" s="6">
        <v>29.3</v>
      </c>
    </row>
    <row r="35" spans="1:29" ht="15">
      <c r="A35" s="8" t="s">
        <v>23</v>
      </c>
      <c r="B35">
        <v>36</v>
      </c>
      <c r="C35">
        <v>36</v>
      </c>
      <c r="D35">
        <v>29</v>
      </c>
      <c r="E35" s="6">
        <v>33.700000000000003</v>
      </c>
      <c r="F35">
        <v>25</v>
      </c>
      <c r="G35">
        <v>20</v>
      </c>
      <c r="H35">
        <v>20</v>
      </c>
      <c r="I35" s="6">
        <v>21.7</v>
      </c>
      <c r="J35">
        <v>35</v>
      </c>
      <c r="K35">
        <v>36</v>
      </c>
      <c r="L35">
        <v>28</v>
      </c>
      <c r="M35" s="6">
        <v>33</v>
      </c>
      <c r="N35">
        <v>45</v>
      </c>
      <c r="O35">
        <v>43</v>
      </c>
      <c r="P35">
        <v>43</v>
      </c>
      <c r="Q35" s="6">
        <v>43.7</v>
      </c>
      <c r="R35">
        <v>35</v>
      </c>
      <c r="S35">
        <v>36</v>
      </c>
      <c r="T35">
        <v>33</v>
      </c>
      <c r="U35" s="6">
        <v>34.700000000000003</v>
      </c>
      <c r="V35">
        <v>24</v>
      </c>
      <c r="W35">
        <v>29</v>
      </c>
      <c r="X35">
        <v>25</v>
      </c>
      <c r="Y35" s="6">
        <v>26</v>
      </c>
      <c r="Z35">
        <v>44</v>
      </c>
      <c r="AA35">
        <v>39</v>
      </c>
      <c r="AB35">
        <v>36</v>
      </c>
      <c r="AC35" s="6">
        <v>39.700000000000003</v>
      </c>
    </row>
    <row r="36" spans="1:29" ht="15">
      <c r="A36" s="8" t="s">
        <v>24</v>
      </c>
      <c r="B36">
        <v>19</v>
      </c>
      <c r="C36">
        <v>20</v>
      </c>
      <c r="D36">
        <v>19</v>
      </c>
      <c r="E36" s="6">
        <v>19.3</v>
      </c>
      <c r="F36">
        <v>11</v>
      </c>
      <c r="G36">
        <v>7</v>
      </c>
      <c r="H36">
        <v>10</v>
      </c>
      <c r="I36" s="6">
        <v>9.3000000000000007</v>
      </c>
      <c r="J36">
        <v>26</v>
      </c>
      <c r="K36">
        <v>25</v>
      </c>
      <c r="L36">
        <v>24</v>
      </c>
      <c r="M36" s="6">
        <v>25</v>
      </c>
      <c r="N36">
        <v>41</v>
      </c>
      <c r="O36">
        <v>35</v>
      </c>
      <c r="P36">
        <v>42</v>
      </c>
      <c r="Q36" s="6">
        <v>39.299999999999997</v>
      </c>
      <c r="R36">
        <v>39</v>
      </c>
      <c r="S36">
        <v>41</v>
      </c>
      <c r="T36">
        <v>36</v>
      </c>
      <c r="U36" s="6">
        <v>38.700000000000003</v>
      </c>
      <c r="V36">
        <v>31</v>
      </c>
      <c r="W36">
        <v>32</v>
      </c>
      <c r="X36">
        <v>31</v>
      </c>
      <c r="Y36" s="6">
        <v>31.3</v>
      </c>
      <c r="Z36">
        <v>33</v>
      </c>
      <c r="AA36">
        <v>35</v>
      </c>
      <c r="AB36">
        <v>37</v>
      </c>
      <c r="AC36" s="6">
        <v>35</v>
      </c>
    </row>
    <row r="37" spans="1:29" ht="14.45" customHeight="1">
      <c r="A37" t="s">
        <v>25</v>
      </c>
      <c r="B37">
        <v>44</v>
      </c>
      <c r="C37">
        <v>34</v>
      </c>
      <c r="D37">
        <v>32</v>
      </c>
      <c r="E37" s="6">
        <v>36.700000000000003</v>
      </c>
      <c r="F37">
        <v>76</v>
      </c>
      <c r="G37">
        <v>49</v>
      </c>
      <c r="H37">
        <v>44</v>
      </c>
      <c r="I37" s="6">
        <v>56.3</v>
      </c>
      <c r="J37">
        <v>90</v>
      </c>
      <c r="K37">
        <v>62</v>
      </c>
      <c r="L37">
        <v>59</v>
      </c>
      <c r="M37" s="6">
        <v>70.3</v>
      </c>
      <c r="N37">
        <v>82</v>
      </c>
      <c r="O37">
        <v>59</v>
      </c>
      <c r="P37">
        <v>52</v>
      </c>
      <c r="Q37" s="6">
        <v>64.3</v>
      </c>
      <c r="R37">
        <v>97</v>
      </c>
      <c r="S37">
        <v>94</v>
      </c>
      <c r="T37">
        <v>89</v>
      </c>
      <c r="U37" s="6">
        <v>93.3</v>
      </c>
      <c r="V37">
        <v>70</v>
      </c>
      <c r="W37">
        <v>68</v>
      </c>
      <c r="X37">
        <v>61</v>
      </c>
      <c r="Y37" s="6">
        <v>66.3</v>
      </c>
      <c r="Z37">
        <v>78</v>
      </c>
      <c r="AA37">
        <v>68</v>
      </c>
      <c r="AB37">
        <v>75</v>
      </c>
      <c r="AC37" s="6">
        <v>73.7</v>
      </c>
    </row>
    <row r="38" spans="1:29" ht="15">
      <c r="A38" s="8" t="s">
        <v>26</v>
      </c>
      <c r="B38">
        <v>154</v>
      </c>
      <c r="C38">
        <v>114</v>
      </c>
      <c r="D38">
        <v>134</v>
      </c>
      <c r="E38" s="6">
        <v>134</v>
      </c>
      <c r="F38">
        <v>43</v>
      </c>
      <c r="G38">
        <v>31</v>
      </c>
      <c r="H38">
        <v>25</v>
      </c>
      <c r="I38" s="6">
        <v>33</v>
      </c>
      <c r="J38">
        <v>94</v>
      </c>
      <c r="K38">
        <v>94</v>
      </c>
      <c r="L38">
        <v>105</v>
      </c>
      <c r="M38" s="6">
        <v>97.7</v>
      </c>
      <c r="N38">
        <v>113</v>
      </c>
      <c r="O38">
        <v>126</v>
      </c>
      <c r="P38">
        <v>119</v>
      </c>
      <c r="Q38" s="6">
        <v>119.3</v>
      </c>
      <c r="R38">
        <v>99</v>
      </c>
      <c r="S38">
        <v>104</v>
      </c>
      <c r="T38">
        <v>91</v>
      </c>
      <c r="U38" s="6">
        <v>98</v>
      </c>
      <c r="V38">
        <v>86</v>
      </c>
      <c r="W38">
        <v>126</v>
      </c>
      <c r="X38">
        <v>115</v>
      </c>
      <c r="Y38" s="6">
        <v>109</v>
      </c>
      <c r="Z38">
        <v>122</v>
      </c>
      <c r="AA38">
        <v>126</v>
      </c>
      <c r="AB38">
        <v>108</v>
      </c>
      <c r="AC38" s="6">
        <v>118.7</v>
      </c>
    </row>
    <row r="39" spans="1:29" ht="14.45" customHeight="1">
      <c r="A39" t="s">
        <v>27</v>
      </c>
      <c r="B39">
        <v>161</v>
      </c>
      <c r="C39">
        <v>114</v>
      </c>
      <c r="D39">
        <v>91</v>
      </c>
      <c r="E39" s="6">
        <v>122</v>
      </c>
      <c r="F39">
        <v>193</v>
      </c>
      <c r="G39">
        <v>166</v>
      </c>
      <c r="H39">
        <v>147</v>
      </c>
      <c r="I39" s="6">
        <v>168.7</v>
      </c>
      <c r="J39">
        <v>82</v>
      </c>
      <c r="K39">
        <v>79</v>
      </c>
      <c r="L39">
        <v>74</v>
      </c>
      <c r="M39" s="6">
        <v>78.3</v>
      </c>
      <c r="N39">
        <v>99</v>
      </c>
      <c r="O39">
        <v>86</v>
      </c>
      <c r="P39">
        <v>78</v>
      </c>
      <c r="Q39" s="6">
        <v>87.7</v>
      </c>
      <c r="R39">
        <v>144</v>
      </c>
      <c r="S39">
        <v>126</v>
      </c>
      <c r="T39">
        <v>114</v>
      </c>
      <c r="U39" s="6">
        <v>128</v>
      </c>
      <c r="V39">
        <v>115</v>
      </c>
      <c r="W39">
        <v>114</v>
      </c>
      <c r="X39">
        <v>114</v>
      </c>
      <c r="Y39" s="6">
        <v>114.3</v>
      </c>
      <c r="Z39">
        <v>81</v>
      </c>
      <c r="AA39">
        <v>115</v>
      </c>
      <c r="AB39">
        <v>116</v>
      </c>
      <c r="AC39" s="6">
        <v>104</v>
      </c>
    </row>
    <row r="40" spans="1:29" ht="14.45" customHeight="1">
      <c r="A40" t="s">
        <v>28</v>
      </c>
      <c r="B40">
        <v>44</v>
      </c>
      <c r="C40">
        <v>44</v>
      </c>
      <c r="D40">
        <v>40</v>
      </c>
      <c r="E40" s="6">
        <v>42.7</v>
      </c>
      <c r="F40">
        <v>28</v>
      </c>
      <c r="G40">
        <v>28</v>
      </c>
      <c r="H40">
        <v>28</v>
      </c>
      <c r="I40" s="6">
        <v>28</v>
      </c>
      <c r="J40">
        <v>54</v>
      </c>
      <c r="K40">
        <v>55</v>
      </c>
      <c r="L40">
        <v>54</v>
      </c>
      <c r="M40" s="6">
        <v>54.3</v>
      </c>
      <c r="N40">
        <v>73</v>
      </c>
      <c r="O40">
        <v>69</v>
      </c>
      <c r="P40">
        <v>66</v>
      </c>
      <c r="Q40" s="6">
        <v>69.3</v>
      </c>
      <c r="R40">
        <v>102</v>
      </c>
      <c r="S40">
        <v>87</v>
      </c>
      <c r="T40">
        <v>83</v>
      </c>
      <c r="U40" s="6">
        <v>90.7</v>
      </c>
      <c r="V40">
        <v>92</v>
      </c>
      <c r="W40">
        <v>93</v>
      </c>
      <c r="X40">
        <v>93</v>
      </c>
      <c r="Y40" s="6">
        <v>92.7</v>
      </c>
      <c r="Z40">
        <v>90</v>
      </c>
      <c r="AA40">
        <v>92</v>
      </c>
      <c r="AB40">
        <v>93</v>
      </c>
      <c r="AC40" s="6">
        <v>91.7</v>
      </c>
    </row>
    <row r="41" spans="1:29" ht="14.45" customHeight="1">
      <c r="E41">
        <v>26.139999999999997</v>
      </c>
      <c r="I41">
        <v>20.059999999999999</v>
      </c>
      <c r="M41">
        <v>32.660000000000004</v>
      </c>
      <c r="Q41">
        <v>36</v>
      </c>
      <c r="U41">
        <v>42.82</v>
      </c>
      <c r="Y41">
        <v>35.379999999999995</v>
      </c>
      <c r="AC41">
        <v>40.739999999999995</v>
      </c>
    </row>
    <row r="42" spans="1:29" ht="15"/>
    <row r="43" spans="1:29" ht="15"/>
    <row r="44" spans="1:29" ht="15"/>
    <row r="45" spans="1:29" ht="15">
      <c r="A45" s="1" t="s">
        <v>33</v>
      </c>
    </row>
    <row r="47" spans="1:29">
      <c r="A47" s="2" t="s">
        <v>4</v>
      </c>
      <c r="B47" s="2" t="s">
        <v>5</v>
      </c>
      <c r="C47" s="2" t="s">
        <v>6</v>
      </c>
      <c r="D47" s="2" t="s">
        <v>7</v>
      </c>
      <c r="E47" s="2" t="s">
        <v>8</v>
      </c>
      <c r="F47" s="2" t="s">
        <v>9</v>
      </c>
      <c r="G47" s="2" t="s">
        <v>10</v>
      </c>
      <c r="H47" s="5"/>
      <c r="I47" s="2" t="s">
        <v>11</v>
      </c>
      <c r="J47" s="2" t="s">
        <v>12</v>
      </c>
      <c r="K47" s="2" t="s">
        <v>13</v>
      </c>
      <c r="L47" s="2" t="s">
        <v>14</v>
      </c>
      <c r="M47" s="2" t="s">
        <v>15</v>
      </c>
      <c r="N47" s="2" t="s">
        <v>16</v>
      </c>
      <c r="O47" s="2" t="s">
        <v>17</v>
      </c>
      <c r="P47" s="2" t="s">
        <v>18</v>
      </c>
      <c r="Q47" s="2" t="s">
        <v>19</v>
      </c>
      <c r="R47" s="2" t="s">
        <v>20</v>
      </c>
    </row>
    <row r="48" spans="1:29">
      <c r="A48" t="s">
        <v>21</v>
      </c>
      <c r="B48" s="3">
        <v>305</v>
      </c>
      <c r="C48">
        <v>283</v>
      </c>
      <c r="D48">
        <v>292</v>
      </c>
      <c r="E48">
        <v>323</v>
      </c>
      <c r="F48">
        <v>351</v>
      </c>
      <c r="G48" s="3">
        <v>366</v>
      </c>
      <c r="H48" s="6"/>
      <c r="I48">
        <v>346</v>
      </c>
      <c r="J48">
        <v>351</v>
      </c>
      <c r="K48">
        <v>367</v>
      </c>
      <c r="L48">
        <v>388</v>
      </c>
      <c r="M48">
        <v>376</v>
      </c>
      <c r="N48">
        <v>378</v>
      </c>
      <c r="O48">
        <v>374</v>
      </c>
      <c r="P48">
        <v>389</v>
      </c>
      <c r="Q48">
        <v>368</v>
      </c>
      <c r="R48">
        <v>372</v>
      </c>
    </row>
    <row r="49" spans="1:18">
      <c r="A49" s="8" t="s">
        <v>22</v>
      </c>
      <c r="B49" s="3">
        <v>319</v>
      </c>
      <c r="C49">
        <v>296</v>
      </c>
      <c r="D49">
        <v>306</v>
      </c>
      <c r="E49">
        <v>313</v>
      </c>
      <c r="F49">
        <v>339</v>
      </c>
      <c r="G49">
        <v>336</v>
      </c>
      <c r="H49" s="6"/>
      <c r="I49">
        <v>330</v>
      </c>
      <c r="J49">
        <v>339</v>
      </c>
      <c r="K49">
        <v>353</v>
      </c>
      <c r="L49" s="3">
        <v>366</v>
      </c>
      <c r="M49" s="4">
        <v>369</v>
      </c>
      <c r="N49">
        <v>374</v>
      </c>
      <c r="O49">
        <v>370</v>
      </c>
      <c r="P49">
        <v>379</v>
      </c>
      <c r="Q49">
        <v>373</v>
      </c>
      <c r="R49">
        <v>383</v>
      </c>
    </row>
    <row r="50" spans="1:18">
      <c r="A50" s="8" t="s">
        <v>23</v>
      </c>
      <c r="B50" s="3">
        <v>314</v>
      </c>
      <c r="C50">
        <v>285</v>
      </c>
      <c r="D50">
        <v>305</v>
      </c>
      <c r="E50">
        <v>318</v>
      </c>
      <c r="F50">
        <v>334</v>
      </c>
      <c r="G50">
        <v>351</v>
      </c>
      <c r="H50" s="6"/>
      <c r="I50">
        <v>334</v>
      </c>
      <c r="J50">
        <v>349</v>
      </c>
      <c r="K50">
        <v>354</v>
      </c>
      <c r="L50">
        <v>358</v>
      </c>
      <c r="M50">
        <v>356</v>
      </c>
      <c r="N50">
        <v>359</v>
      </c>
      <c r="O50">
        <v>366</v>
      </c>
      <c r="P50">
        <v>362</v>
      </c>
      <c r="Q50">
        <v>367</v>
      </c>
      <c r="R50">
        <v>364</v>
      </c>
    </row>
    <row r="51" spans="1:18">
      <c r="A51" s="8" t="s">
        <v>24</v>
      </c>
      <c r="B51" s="3">
        <v>288</v>
      </c>
      <c r="C51">
        <v>270</v>
      </c>
      <c r="D51">
        <v>287</v>
      </c>
      <c r="E51">
        <v>321</v>
      </c>
      <c r="F51">
        <v>323</v>
      </c>
      <c r="G51">
        <v>313</v>
      </c>
      <c r="H51" s="6"/>
      <c r="I51">
        <v>310</v>
      </c>
      <c r="J51">
        <v>316</v>
      </c>
      <c r="K51">
        <v>306</v>
      </c>
      <c r="L51" s="3">
        <v>325</v>
      </c>
      <c r="M51" s="4">
        <v>324</v>
      </c>
      <c r="N51">
        <v>333</v>
      </c>
      <c r="O51">
        <v>343</v>
      </c>
      <c r="P51">
        <v>342</v>
      </c>
      <c r="Q51">
        <v>357</v>
      </c>
      <c r="R51">
        <v>359</v>
      </c>
    </row>
    <row r="52" spans="1:18">
      <c r="A52" t="s">
        <v>25</v>
      </c>
      <c r="B52" s="3">
        <v>333</v>
      </c>
      <c r="C52">
        <v>302</v>
      </c>
      <c r="D52">
        <v>313</v>
      </c>
      <c r="E52">
        <v>339</v>
      </c>
      <c r="F52">
        <v>350</v>
      </c>
      <c r="G52">
        <v>369</v>
      </c>
      <c r="H52" s="6"/>
      <c r="I52">
        <v>368</v>
      </c>
      <c r="J52">
        <v>374</v>
      </c>
      <c r="K52">
        <v>377</v>
      </c>
      <c r="L52">
        <v>388</v>
      </c>
      <c r="M52">
        <v>387</v>
      </c>
      <c r="N52">
        <v>386</v>
      </c>
      <c r="O52">
        <v>403</v>
      </c>
      <c r="P52">
        <v>408</v>
      </c>
      <c r="Q52">
        <v>403</v>
      </c>
      <c r="R52">
        <v>406</v>
      </c>
    </row>
    <row r="53" spans="1:18">
      <c r="A53" s="8" t="s">
        <v>26</v>
      </c>
      <c r="B53" s="3">
        <v>303</v>
      </c>
      <c r="C53">
        <v>301</v>
      </c>
      <c r="D53">
        <v>310</v>
      </c>
      <c r="E53">
        <v>312</v>
      </c>
      <c r="F53">
        <v>322</v>
      </c>
      <c r="G53">
        <v>325</v>
      </c>
      <c r="H53" s="6"/>
      <c r="I53">
        <v>319</v>
      </c>
      <c r="J53">
        <v>314</v>
      </c>
      <c r="K53">
        <v>317</v>
      </c>
      <c r="L53" s="3">
        <v>330</v>
      </c>
      <c r="M53" s="4">
        <v>339</v>
      </c>
      <c r="N53">
        <v>348</v>
      </c>
      <c r="O53">
        <v>354</v>
      </c>
      <c r="P53">
        <v>360</v>
      </c>
      <c r="Q53">
        <v>373</v>
      </c>
      <c r="R53">
        <v>385</v>
      </c>
    </row>
    <row r="54" spans="1:18">
      <c r="A54" t="s">
        <v>27</v>
      </c>
      <c r="B54">
        <v>296</v>
      </c>
      <c r="C54">
        <v>303</v>
      </c>
      <c r="D54">
        <v>313</v>
      </c>
      <c r="E54">
        <v>326</v>
      </c>
      <c r="F54">
        <v>340</v>
      </c>
      <c r="G54">
        <v>351</v>
      </c>
      <c r="H54" s="6"/>
      <c r="I54">
        <v>337</v>
      </c>
      <c r="J54">
        <v>355</v>
      </c>
      <c r="K54">
        <v>351</v>
      </c>
      <c r="L54">
        <v>360</v>
      </c>
      <c r="M54">
        <v>367</v>
      </c>
      <c r="N54">
        <v>361</v>
      </c>
      <c r="O54">
        <v>366</v>
      </c>
      <c r="P54">
        <v>371</v>
      </c>
      <c r="Q54">
        <v>374</v>
      </c>
      <c r="R54">
        <v>379</v>
      </c>
    </row>
    <row r="55" spans="1:18">
      <c r="A55" t="s">
        <v>28</v>
      </c>
      <c r="B55">
        <v>283</v>
      </c>
      <c r="C55">
        <v>288</v>
      </c>
      <c r="D55">
        <v>286</v>
      </c>
      <c r="E55">
        <v>287</v>
      </c>
      <c r="F55">
        <v>313</v>
      </c>
      <c r="G55">
        <v>333</v>
      </c>
      <c r="H55" s="6"/>
      <c r="I55">
        <v>335</v>
      </c>
      <c r="J55">
        <v>334</v>
      </c>
      <c r="K55">
        <v>345</v>
      </c>
      <c r="L55">
        <v>355</v>
      </c>
      <c r="M55">
        <v>353</v>
      </c>
      <c r="N55">
        <v>368</v>
      </c>
      <c r="O55">
        <v>373</v>
      </c>
      <c r="P55">
        <v>379</v>
      </c>
      <c r="Q55">
        <v>382</v>
      </c>
      <c r="R55">
        <v>379</v>
      </c>
    </row>
    <row r="57" spans="1:18" ht="15">
      <c r="A57" s="1" t="s">
        <v>34</v>
      </c>
    </row>
    <row r="58" spans="1:18" ht="15">
      <c r="A58" s="1"/>
    </row>
    <row r="59" spans="1:18" ht="15">
      <c r="B59" s="2" t="s">
        <v>10</v>
      </c>
      <c r="C59" s="5"/>
      <c r="D59" s="2" t="s">
        <v>11</v>
      </c>
    </row>
    <row r="60" spans="1:18" ht="15">
      <c r="A60" t="s">
        <v>35</v>
      </c>
      <c r="B60" s="3">
        <v>6</v>
      </c>
      <c r="C60" s="6"/>
      <c r="D60">
        <v>20</v>
      </c>
    </row>
    <row r="61" spans="1:18" ht="15">
      <c r="A61" s="16" t="s">
        <v>36</v>
      </c>
      <c r="B61" s="16" t="s">
        <v>37</v>
      </c>
      <c r="C61" s="6"/>
    </row>
    <row r="62" spans="1:18" ht="15">
      <c r="A62" t="s">
        <v>38</v>
      </c>
      <c r="B62">
        <v>64</v>
      </c>
      <c r="C62" s="6"/>
      <c r="D62">
        <v>28</v>
      </c>
    </row>
    <row r="63" spans="1:18" ht="15">
      <c r="A63" t="s">
        <v>39</v>
      </c>
      <c r="B63">
        <v>98</v>
      </c>
      <c r="C63" s="6"/>
      <c r="D63">
        <v>103</v>
      </c>
    </row>
    <row r="65" spans="1:11" ht="15">
      <c r="A65" s="1" t="s">
        <v>40</v>
      </c>
    </row>
    <row r="66" spans="1:11" ht="15">
      <c r="A66" s="1"/>
    </row>
    <row r="67" spans="1:11" ht="15">
      <c r="B67" s="2" t="s">
        <v>10</v>
      </c>
      <c r="C67" s="5"/>
      <c r="D67" s="2" t="s">
        <v>11</v>
      </c>
    </row>
    <row r="68" spans="1:11" ht="15">
      <c r="A68" t="s">
        <v>35</v>
      </c>
      <c r="B68" s="3">
        <v>14</v>
      </c>
      <c r="C68" s="6"/>
      <c r="D68">
        <v>15</v>
      </c>
    </row>
    <row r="69" spans="1:11" ht="15">
      <c r="A69" s="16" t="s">
        <v>36</v>
      </c>
      <c r="B69" s="16" t="s">
        <v>37</v>
      </c>
      <c r="C69" s="6"/>
    </row>
    <row r="70" spans="1:11" ht="15">
      <c r="A70" t="s">
        <v>38</v>
      </c>
      <c r="B70">
        <v>19</v>
      </c>
      <c r="C70" s="6"/>
      <c r="D70">
        <v>19</v>
      </c>
    </row>
    <row r="71" spans="1:11" ht="15">
      <c r="A71" t="s">
        <v>39</v>
      </c>
      <c r="B71">
        <v>19.5</v>
      </c>
      <c r="C71" s="6"/>
      <c r="D71">
        <v>20</v>
      </c>
    </row>
    <row r="73" spans="1:11" ht="15">
      <c r="A73" s="1" t="s">
        <v>41</v>
      </c>
    </row>
    <row r="74" spans="1:11" ht="15">
      <c r="A74" s="1"/>
    </row>
    <row r="75" spans="1:11" ht="30.75" customHeight="1">
      <c r="B75" s="57" t="s">
        <v>42</v>
      </c>
      <c r="C75" s="57"/>
      <c r="D75" s="57" t="s">
        <v>43</v>
      </c>
      <c r="E75" s="57"/>
      <c r="F75" s="57" t="s">
        <v>44</v>
      </c>
      <c r="G75" s="57"/>
      <c r="H75" s="57"/>
      <c r="I75" s="57" t="s">
        <v>45</v>
      </c>
      <c r="J75" s="58"/>
      <c r="K75" s="58"/>
    </row>
    <row r="76" spans="1:11" ht="15">
      <c r="A76" t="s">
        <v>35</v>
      </c>
      <c r="B76" s="59">
        <v>16.571000000000002</v>
      </c>
      <c r="C76" s="60"/>
      <c r="D76" s="59">
        <v>14.569000000000001</v>
      </c>
      <c r="E76" s="60"/>
      <c r="F76" s="59">
        <v>8.3520000000000003</v>
      </c>
      <c r="G76" s="60"/>
      <c r="H76" s="60"/>
      <c r="I76" s="60">
        <f>(1-(2*F76/(B76+D76)))*100</f>
        <v>46.358381502890168</v>
      </c>
      <c r="J76" s="60"/>
      <c r="K76" s="60"/>
    </row>
    <row r="77" spans="1:11" ht="15">
      <c r="A77" s="16" t="s">
        <v>36</v>
      </c>
      <c r="B77" s="16" t="s">
        <v>37</v>
      </c>
      <c r="C77" s="16"/>
    </row>
    <row r="78" spans="1:11" ht="15">
      <c r="A78" t="s">
        <v>38</v>
      </c>
      <c r="B78" s="59">
        <v>20.024999999999999</v>
      </c>
      <c r="C78" s="60"/>
      <c r="D78" s="59">
        <v>15.016999999999999</v>
      </c>
      <c r="E78" s="60"/>
      <c r="F78" s="59">
        <v>11.558</v>
      </c>
      <c r="G78" s="60"/>
      <c r="H78" s="60"/>
      <c r="I78" s="60">
        <f>(1-(2*F78/(B78+D78)))*100</f>
        <v>34.033445579590207</v>
      </c>
      <c r="J78" s="60"/>
      <c r="K78" s="60"/>
    </row>
    <row r="79" spans="1:11" ht="15">
      <c r="A79" t="s">
        <v>39</v>
      </c>
      <c r="B79" s="59">
        <v>16.32</v>
      </c>
      <c r="C79" s="60"/>
      <c r="D79" s="59">
        <v>15.124000000000001</v>
      </c>
      <c r="E79" s="60"/>
      <c r="F79" s="59">
        <v>11.680999999999999</v>
      </c>
      <c r="G79" s="60"/>
      <c r="H79" s="60"/>
      <c r="I79" s="60">
        <f>(1-(2*F79/(B79+D79)))*100</f>
        <v>25.702836789212579</v>
      </c>
      <c r="J79" s="60"/>
      <c r="K79" s="60"/>
    </row>
    <row r="84" spans="1:10" ht="15">
      <c r="A84" s="1" t="s">
        <v>46</v>
      </c>
    </row>
    <row r="85" spans="1:10" ht="15">
      <c r="A85" s="1"/>
      <c r="F85" t="s">
        <v>47</v>
      </c>
    </row>
    <row r="86" spans="1:10" ht="15">
      <c r="A86" s="48" t="s">
        <v>4</v>
      </c>
      <c r="B86" s="48" t="s">
        <v>48</v>
      </c>
      <c r="C86" s="48" t="s">
        <v>49</v>
      </c>
      <c r="F86" t="s">
        <v>50</v>
      </c>
      <c r="G86" s="9" t="s">
        <v>51</v>
      </c>
      <c r="H86" s="9" t="s">
        <v>52</v>
      </c>
      <c r="I86" s="9" t="s">
        <v>53</v>
      </c>
      <c r="J86" s="9" t="s">
        <v>54</v>
      </c>
    </row>
    <row r="87" spans="1:10" ht="15">
      <c r="A87" s="13" t="s">
        <v>55</v>
      </c>
      <c r="B87" s="9" t="s">
        <v>50</v>
      </c>
      <c r="C87" s="11">
        <v>656500000</v>
      </c>
      <c r="F87" s="39">
        <f>AVERAGE(C87:C89,C91:C93)</f>
        <v>474766666.66666669</v>
      </c>
      <c r="G87" s="39">
        <f>AVERAGE(C96:C100,C94)</f>
        <v>677433333.33333337</v>
      </c>
      <c r="H87" s="39">
        <f>AVERAGE(C101:C103,C105)</f>
        <v>305175000</v>
      </c>
      <c r="I87" s="39">
        <f>AVERAGE(C106:C109)</f>
        <v>181175000</v>
      </c>
      <c r="J87" s="39">
        <f>AVERAGE(C110:C111)</f>
        <v>62725000</v>
      </c>
    </row>
    <row r="88" spans="1:10" ht="15">
      <c r="A88" s="13" t="s">
        <v>56</v>
      </c>
      <c r="B88" s="9" t="s">
        <v>50</v>
      </c>
      <c r="C88" s="11">
        <v>465600000</v>
      </c>
      <c r="E88" t="s">
        <v>57</v>
      </c>
      <c r="F88" s="40">
        <f>F87/I87*100</f>
        <v>262.04866381491195</v>
      </c>
      <c r="G88" s="40">
        <f>G87/I87*100</f>
        <v>373.91104365024609</v>
      </c>
      <c r="H88" s="40">
        <f>H87/I87*100</f>
        <v>168.44211397819788</v>
      </c>
    </row>
    <row r="89" spans="1:10" ht="15">
      <c r="A89" s="13" t="s">
        <v>58</v>
      </c>
      <c r="B89" s="9" t="s">
        <v>50</v>
      </c>
      <c r="C89" s="11">
        <v>252100000</v>
      </c>
      <c r="E89" t="s">
        <v>59</v>
      </c>
      <c r="F89" s="40">
        <f>F87/J87*100</f>
        <v>756.90182011425543</v>
      </c>
      <c r="G89" s="40">
        <f>G87/J87*100</f>
        <v>1080.0053142022055</v>
      </c>
      <c r="H89" s="40">
        <f>H87/J87*100</f>
        <v>486.52849740932646</v>
      </c>
      <c r="I89" s="40">
        <f>I87/J87*100</f>
        <v>288.84017536867276</v>
      </c>
      <c r="J89" s="39"/>
    </row>
    <row r="90" spans="1:10" ht="15">
      <c r="A90" s="46" t="s">
        <v>60</v>
      </c>
      <c r="B90" s="47" t="s">
        <v>61</v>
      </c>
      <c r="C90" s="11"/>
    </row>
    <row r="91" spans="1:10" ht="15">
      <c r="A91" s="12" t="s">
        <v>62</v>
      </c>
      <c r="B91" s="9" t="s">
        <v>50</v>
      </c>
      <c r="C91" s="15">
        <v>591900000</v>
      </c>
    </row>
    <row r="92" spans="1:10" ht="15">
      <c r="A92" s="13" t="s">
        <v>63</v>
      </c>
      <c r="B92" s="9" t="s">
        <v>50</v>
      </c>
      <c r="C92" s="15">
        <v>629200000</v>
      </c>
    </row>
    <row r="93" spans="1:10" ht="15">
      <c r="A93" s="13" t="s">
        <v>64</v>
      </c>
      <c r="B93" s="9" t="s">
        <v>50</v>
      </c>
      <c r="C93" s="15">
        <v>253300000</v>
      </c>
    </row>
    <row r="94" spans="1:10" ht="15">
      <c r="A94" s="13" t="s">
        <v>65</v>
      </c>
      <c r="B94" s="9" t="s">
        <v>51</v>
      </c>
      <c r="C94" s="11">
        <v>580300000</v>
      </c>
    </row>
    <row r="95" spans="1:10" ht="15">
      <c r="A95" s="46" t="s">
        <v>66</v>
      </c>
      <c r="B95" s="47" t="s">
        <v>67</v>
      </c>
      <c r="C95" s="11"/>
    </row>
    <row r="96" spans="1:10" ht="15">
      <c r="A96" s="13" t="s">
        <v>68</v>
      </c>
      <c r="B96" s="9" t="s">
        <v>51</v>
      </c>
      <c r="C96" s="11">
        <v>571900000</v>
      </c>
    </row>
    <row r="97" spans="1:3" ht="15">
      <c r="A97" s="13" t="s">
        <v>69</v>
      </c>
      <c r="B97" s="9" t="s">
        <v>51</v>
      </c>
      <c r="C97" s="11">
        <v>1413000000</v>
      </c>
    </row>
    <row r="98" spans="1:3" ht="15">
      <c r="A98" s="12" t="s">
        <v>70</v>
      </c>
      <c r="B98" s="9" t="s">
        <v>51</v>
      </c>
      <c r="C98" s="15">
        <v>512600000</v>
      </c>
    </row>
    <row r="99" spans="1:3" ht="15">
      <c r="A99" s="13" t="s">
        <v>71</v>
      </c>
      <c r="B99" s="9" t="s">
        <v>51</v>
      </c>
      <c r="C99" s="15">
        <v>367600000</v>
      </c>
    </row>
    <row r="100" spans="1:3" ht="15">
      <c r="A100" s="13" t="s">
        <v>72</v>
      </c>
      <c r="B100" s="9" t="s">
        <v>51</v>
      </c>
      <c r="C100" s="15">
        <v>619200000</v>
      </c>
    </row>
    <row r="101" spans="1:3" ht="15">
      <c r="A101" s="13" t="s">
        <v>73</v>
      </c>
      <c r="B101" s="9" t="s">
        <v>52</v>
      </c>
      <c r="C101" s="11">
        <v>399000000</v>
      </c>
    </row>
    <row r="102" spans="1:3" ht="15">
      <c r="A102" s="13" t="s">
        <v>74</v>
      </c>
      <c r="B102" s="9" t="s">
        <v>52</v>
      </c>
      <c r="C102" s="11">
        <v>247900000</v>
      </c>
    </row>
    <row r="103" spans="1:3" ht="15">
      <c r="A103" s="13" t="s">
        <v>75</v>
      </c>
      <c r="B103" s="9" t="s">
        <v>52</v>
      </c>
      <c r="C103" s="11">
        <v>262100000</v>
      </c>
    </row>
    <row r="104" spans="1:3" ht="15">
      <c r="A104" s="46" t="s">
        <v>76</v>
      </c>
      <c r="B104" s="47" t="s">
        <v>67</v>
      </c>
      <c r="C104" s="11"/>
    </row>
    <row r="105" spans="1:3" ht="15">
      <c r="A105" s="12" t="s">
        <v>77</v>
      </c>
      <c r="B105" s="9" t="s">
        <v>52</v>
      </c>
      <c r="C105" s="15">
        <v>311700000</v>
      </c>
    </row>
    <row r="106" spans="1:3" ht="15">
      <c r="A106" s="14" t="s">
        <v>78</v>
      </c>
      <c r="B106" s="9" t="s">
        <v>53</v>
      </c>
      <c r="C106" s="15">
        <v>214000000</v>
      </c>
    </row>
    <row r="107" spans="1:3" ht="15">
      <c r="A107" s="14" t="s">
        <v>79</v>
      </c>
      <c r="B107" s="9" t="s">
        <v>53</v>
      </c>
      <c r="C107" s="15">
        <v>199900000</v>
      </c>
    </row>
    <row r="108" spans="1:3" ht="15">
      <c r="A108" s="14" t="s">
        <v>80</v>
      </c>
      <c r="B108" s="9" t="s">
        <v>53</v>
      </c>
      <c r="C108" s="11">
        <v>193000000</v>
      </c>
    </row>
    <row r="109" spans="1:3" ht="15">
      <c r="A109" s="14" t="s">
        <v>81</v>
      </c>
      <c r="B109" s="9" t="s">
        <v>53</v>
      </c>
      <c r="C109" s="11">
        <v>117800000</v>
      </c>
    </row>
    <row r="110" spans="1:3" ht="15">
      <c r="A110" s="14" t="s">
        <v>82</v>
      </c>
      <c r="B110" s="9" t="s">
        <v>54</v>
      </c>
      <c r="C110" s="15">
        <v>73610000</v>
      </c>
    </row>
    <row r="111" spans="1:3" ht="15">
      <c r="A111" s="14" t="s">
        <v>83</v>
      </c>
      <c r="B111" s="9" t="s">
        <v>54</v>
      </c>
      <c r="C111" s="15">
        <v>51840000</v>
      </c>
    </row>
    <row r="112" spans="1:3" ht="15">
      <c r="A112" s="14"/>
    </row>
    <row r="113" spans="1:8" ht="15">
      <c r="A113" s="1" t="s">
        <v>84</v>
      </c>
    </row>
    <row r="115" spans="1:8" ht="15">
      <c r="B115" t="s">
        <v>85</v>
      </c>
      <c r="C115" t="s">
        <v>86</v>
      </c>
      <c r="D115" t="s">
        <v>87</v>
      </c>
      <c r="E115" t="s">
        <v>88</v>
      </c>
      <c r="F115" t="s">
        <v>89</v>
      </c>
      <c r="G115" t="s">
        <v>90</v>
      </c>
      <c r="H115" t="s">
        <v>91</v>
      </c>
    </row>
    <row r="116" spans="1:8" ht="15">
      <c r="A116" s="51" t="s">
        <v>92</v>
      </c>
      <c r="B116">
        <v>1.4033239815409699</v>
      </c>
      <c r="C116">
        <v>1.7496346274452308</v>
      </c>
      <c r="D116">
        <v>1.9260636069455115</v>
      </c>
      <c r="E116">
        <v>28.173668892293442</v>
      </c>
      <c r="F116">
        <v>15.00785860196271</v>
      </c>
      <c r="G116">
        <v>14.222547206397058</v>
      </c>
      <c r="H116">
        <v>10.585561704645519</v>
      </c>
    </row>
    <row r="117" spans="1:8" ht="15">
      <c r="A117" s="51" t="s">
        <v>93</v>
      </c>
      <c r="B117">
        <v>4.6149087884398083</v>
      </c>
      <c r="C117">
        <v>1.6601009591278377</v>
      </c>
      <c r="D117">
        <v>1.46624806336797</v>
      </c>
      <c r="E117">
        <v>8.8648465222127886</v>
      </c>
      <c r="F117">
        <v>8.2767233698360343</v>
      </c>
      <c r="G117">
        <v>36.752657604437069</v>
      </c>
      <c r="H117">
        <v>11.800411429246745</v>
      </c>
    </row>
    <row r="118" spans="1:8" ht="15">
      <c r="A118" s="51" t="s">
        <v>94</v>
      </c>
      <c r="B118">
        <v>3.6928992907563285</v>
      </c>
      <c r="C118">
        <v>2.5807622236265404</v>
      </c>
      <c r="D118">
        <v>2.3068776998542337</v>
      </c>
      <c r="E118">
        <v>9.7149780343232326</v>
      </c>
      <c r="F118">
        <v>13.915253930400572</v>
      </c>
      <c r="G118">
        <v>9.3716749003548383</v>
      </c>
      <c r="H118">
        <v>6.5767018829028325</v>
      </c>
    </row>
    <row r="119" spans="1:8" ht="15">
      <c r="A119" s="51" t="s">
        <v>95</v>
      </c>
      <c r="B119">
        <v>2.1802592522927049</v>
      </c>
      <c r="C119">
        <v>1.2188460670465262</v>
      </c>
      <c r="D119">
        <v>1.2942235792818635</v>
      </c>
      <c r="E119">
        <v>3.7272665002681293</v>
      </c>
      <c r="F119">
        <v>4.2894236741285043</v>
      </c>
      <c r="G119">
        <v>27.346619365069291</v>
      </c>
      <c r="H119">
        <v>9.8793171215067002</v>
      </c>
    </row>
    <row r="120" spans="1:8" ht="15">
      <c r="A120" s="51" t="s">
        <v>96</v>
      </c>
      <c r="B120">
        <v>4.9486783078840366</v>
      </c>
      <c r="C120">
        <v>108.50386883387705</v>
      </c>
      <c r="D120">
        <v>24.440841718605011</v>
      </c>
      <c r="E120">
        <v>134.00416641281333</v>
      </c>
      <c r="F120">
        <v>38.850558026996438</v>
      </c>
      <c r="G120">
        <v>60.484803466040617</v>
      </c>
      <c r="H120">
        <v>15.740179065283222</v>
      </c>
    </row>
    <row r="121" spans="1:8" ht="15">
      <c r="A121" s="51" t="s">
        <v>97</v>
      </c>
      <c r="B121">
        <v>12.783735456105815</v>
      </c>
      <c r="C121">
        <v>99.517737945575561</v>
      </c>
      <c r="D121">
        <v>27.69164756776091</v>
      </c>
      <c r="E121">
        <v>68.764012270973225</v>
      </c>
      <c r="F121">
        <v>34.620812155458978</v>
      </c>
      <c r="G121">
        <v>46.393222609166521</v>
      </c>
      <c r="H121">
        <v>26.557950076643319</v>
      </c>
    </row>
    <row r="122" spans="1:8" ht="15">
      <c r="A122" s="51" t="s">
        <v>98</v>
      </c>
      <c r="B122">
        <v>7.180898035144696</v>
      </c>
      <c r="C122">
        <v>178.09647447752079</v>
      </c>
      <c r="D122">
        <v>36.407882198224812</v>
      </c>
      <c r="E122">
        <v>112.62344356010887</v>
      </c>
      <c r="F122">
        <v>72.040593246190014</v>
      </c>
      <c r="G122">
        <v>33.67546417273018</v>
      </c>
      <c r="H122">
        <v>21.640254682301833</v>
      </c>
    </row>
    <row r="123" spans="1:8" ht="15">
      <c r="A123" s="51" t="s">
        <v>99</v>
      </c>
      <c r="B123">
        <v>12.213439111384305</v>
      </c>
      <c r="C123">
        <v>10.276298377057135</v>
      </c>
      <c r="D123">
        <v>10.106875146609241</v>
      </c>
      <c r="E123">
        <v>47.579984275224227</v>
      </c>
      <c r="F123">
        <v>23.551291419688688</v>
      </c>
      <c r="G123">
        <v>25.577831257365307</v>
      </c>
      <c r="H123">
        <v>23.006860728730679</v>
      </c>
    </row>
    <row r="124" spans="1:8" ht="15">
      <c r="A124" s="51" t="s">
        <v>100</v>
      </c>
      <c r="B124">
        <v>9.105361662696005</v>
      </c>
      <c r="C124">
        <v>131.80854902432225</v>
      </c>
      <c r="D124">
        <v>42.72890599782319</v>
      </c>
      <c r="E124">
        <v>93.782252560186592</v>
      </c>
      <c r="F124">
        <v>32.004120137545932</v>
      </c>
      <c r="G124">
        <v>150.40473822976415</v>
      </c>
      <c r="H124">
        <v>24.793003999848516</v>
      </c>
    </row>
    <row r="125" spans="1:8" ht="15">
      <c r="A125" s="51" t="s">
        <v>101</v>
      </c>
      <c r="B125">
        <v>13.012344280127204</v>
      </c>
      <c r="C125">
        <v>79.301055705004217</v>
      </c>
      <c r="D125">
        <v>30.366350591888931</v>
      </c>
      <c r="E125">
        <v>168.37976505257859</v>
      </c>
      <c r="F125">
        <v>57.289182460889819</v>
      </c>
      <c r="G125">
        <v>73.558909042756255</v>
      </c>
      <c r="H125">
        <v>25.956547702847423</v>
      </c>
    </row>
    <row r="126" spans="1:8" ht="15">
      <c r="A126" s="51" t="s">
        <v>102</v>
      </c>
      <c r="B126">
        <v>2.9388435171437979</v>
      </c>
      <c r="C126">
        <v>115.99815937792043</v>
      </c>
      <c r="D126">
        <v>16.457941282398721</v>
      </c>
      <c r="E126">
        <v>9.1857736482100272</v>
      </c>
      <c r="F126">
        <v>9.824607541317036</v>
      </c>
      <c r="G126">
        <v>73.649886434340729</v>
      </c>
      <c r="H126">
        <v>10.982626908401123</v>
      </c>
    </row>
    <row r="127" spans="1:8" ht="15">
      <c r="A127" s="51" t="s">
        <v>103</v>
      </c>
      <c r="B127">
        <v>2.9939029044602878</v>
      </c>
      <c r="C127">
        <v>116.96734338180113</v>
      </c>
      <c r="D127">
        <v>20.842899290739737</v>
      </c>
      <c r="E127">
        <v>16.523674169896974</v>
      </c>
      <c r="F127">
        <v>15.291350943089663</v>
      </c>
      <c r="G127">
        <v>44.10764353538223</v>
      </c>
      <c r="H127">
        <v>11.280856301360357</v>
      </c>
    </row>
    <row r="128" spans="1:8" ht="15">
      <c r="A128" s="51" t="s">
        <v>104</v>
      </c>
      <c r="B128">
        <v>1.7969880799804052</v>
      </c>
      <c r="C128">
        <v>38.673877582012004</v>
      </c>
      <c r="D128">
        <v>7.4824399523303047</v>
      </c>
      <c r="E128">
        <v>20.528608663382556</v>
      </c>
      <c r="F128">
        <v>14.37580964277074</v>
      </c>
      <c r="G128">
        <v>16.654157187443513</v>
      </c>
      <c r="H128">
        <v>3.1582337014265898</v>
      </c>
    </row>
    <row r="129" spans="1:48" ht="15">
      <c r="A129" s="51" t="s">
        <v>105</v>
      </c>
      <c r="B129">
        <v>2.5844015541062899</v>
      </c>
      <c r="C129">
        <v>6.0955795979808025</v>
      </c>
      <c r="D129">
        <v>1.2575524079366127</v>
      </c>
      <c r="E129">
        <v>7.1276647355699687</v>
      </c>
      <c r="F129">
        <v>9.9710900652654733</v>
      </c>
      <c r="G129">
        <v>12.323384330332818</v>
      </c>
      <c r="H129">
        <v>8.3717005793913142</v>
      </c>
    </row>
    <row r="130" spans="1:48" ht="15"/>
    <row r="132" spans="1:48" ht="15">
      <c r="A132" s="1" t="s">
        <v>106</v>
      </c>
    </row>
    <row r="133" spans="1:48">
      <c r="B133" t="s">
        <v>107</v>
      </c>
      <c r="C133" t="s">
        <v>108</v>
      </c>
      <c r="D133" t="s">
        <v>109</v>
      </c>
      <c r="E133" t="s">
        <v>110</v>
      </c>
      <c r="F133" t="s">
        <v>111</v>
      </c>
      <c r="G133" t="s">
        <v>112</v>
      </c>
    </row>
    <row r="134" spans="1:48" ht="15">
      <c r="A134" s="52" t="s">
        <v>96</v>
      </c>
      <c r="B134" s="52">
        <v>-3.9899999999999996E-3</v>
      </c>
      <c r="C134" s="52">
        <v>0.24954999999999999</v>
      </c>
      <c r="D134">
        <v>-3.3210000000000003E-2</v>
      </c>
      <c r="E134" s="52">
        <v>1.7600000000000001E-3</v>
      </c>
      <c r="F134" s="52">
        <v>0.15318999999999999</v>
      </c>
      <c r="G134">
        <v>-2.513E-2</v>
      </c>
    </row>
    <row r="135" spans="1:48" ht="15">
      <c r="A135" s="52" t="s">
        <v>97</v>
      </c>
      <c r="B135" s="52">
        <v>-7.3410000000000003E-2</v>
      </c>
      <c r="C135" s="52">
        <v>0.59952000000000005</v>
      </c>
      <c r="D135" s="52">
        <v>0.46906999999999999</v>
      </c>
      <c r="E135">
        <v>-4.1320000000000003E-2</v>
      </c>
      <c r="F135" s="52">
        <v>0.72514999999999996</v>
      </c>
      <c r="G135">
        <v>-1.478E-2</v>
      </c>
      <c r="AP135" s="54"/>
      <c r="AQ135" s="54"/>
      <c r="AR135" s="54"/>
      <c r="AS135" s="54"/>
      <c r="AT135" s="54"/>
      <c r="AU135" s="54"/>
      <c r="AV135" s="54"/>
    </row>
    <row r="136" spans="1:48" ht="15">
      <c r="A136" s="52" t="s">
        <v>98</v>
      </c>
      <c r="B136" s="52">
        <v>-5.3899999999999998E-3</v>
      </c>
      <c r="C136" s="52">
        <v>0.27007999999999999</v>
      </c>
      <c r="D136" s="52">
        <v>6.7919999999999994E-2</v>
      </c>
      <c r="E136">
        <v>-0.28434999999999999</v>
      </c>
      <c r="F136" s="52">
        <v>0.38551000000000002</v>
      </c>
      <c r="G136" s="52">
        <v>3.4499999999999999E-3</v>
      </c>
      <c r="AP136" s="54"/>
      <c r="AQ136" s="54"/>
      <c r="AR136" s="54"/>
      <c r="AS136" s="54"/>
      <c r="AT136" s="54"/>
      <c r="AU136" s="54"/>
      <c r="AV136" s="54"/>
    </row>
    <row r="137" spans="1:48" ht="15">
      <c r="A137" s="53" t="s">
        <v>113</v>
      </c>
      <c r="B137" s="53">
        <f>AVERAGE(B134:B136)</f>
        <v>-2.7596666666666669E-2</v>
      </c>
      <c r="C137" s="53">
        <f>AVERAGE(C134:C136)</f>
        <v>0.37304999999999994</v>
      </c>
      <c r="D137" s="53">
        <f t="shared" ref="C137:D137" si="0">AVERAGE(D134:D136)</f>
        <v>0.16792666666666667</v>
      </c>
      <c r="E137" s="53">
        <f t="shared" ref="D137:E137" si="1">AVERAGE(E134:E136)</f>
        <v>-0.10797</v>
      </c>
      <c r="F137" s="53">
        <f t="shared" ref="E137:F137" si="2">AVERAGE(F134:F136)</f>
        <v>0.42128333333333329</v>
      </c>
      <c r="G137" s="53">
        <f t="shared" ref="F137:G137" si="3">AVERAGE(G134:G136)</f>
        <v>-1.2153333333333334E-2</v>
      </c>
    </row>
    <row r="138" spans="1:48" ht="15">
      <c r="A138" s="52" t="s">
        <v>99</v>
      </c>
      <c r="B138" s="52">
        <v>-1.523E-2</v>
      </c>
      <c r="C138" s="52">
        <v>0.22928000000000001</v>
      </c>
      <c r="D138">
        <v>-0.16714000000000001</v>
      </c>
      <c r="E138" s="52">
        <v>5.5E-2</v>
      </c>
      <c r="F138" s="52">
        <v>0.3422</v>
      </c>
      <c r="G138" s="52">
        <v>-7.6340000000000005E-2</v>
      </c>
    </row>
    <row r="139" spans="1:48" ht="15">
      <c r="A139" s="52" t="s">
        <v>100</v>
      </c>
      <c r="B139" s="52">
        <v>6.565E-2</v>
      </c>
      <c r="C139" s="52">
        <v>0.14616999999999999</v>
      </c>
      <c r="D139" s="52">
        <v>0.22517999999999999</v>
      </c>
      <c r="E139">
        <v>-1.376E-2</v>
      </c>
      <c r="F139" s="52">
        <v>0.44008999999999998</v>
      </c>
      <c r="G139">
        <v>-1.4460000000000001E-2</v>
      </c>
    </row>
    <row r="140" spans="1:48" ht="15">
      <c r="A140" s="52" t="s">
        <v>101</v>
      </c>
      <c r="B140" s="52">
        <v>-1.06E-3</v>
      </c>
      <c r="C140" s="52">
        <v>0.32402999999999998</v>
      </c>
      <c r="D140" s="52">
        <v>0.18955</v>
      </c>
      <c r="E140">
        <v>-0.10648000000000001</v>
      </c>
      <c r="F140" s="52">
        <v>0.68598000000000003</v>
      </c>
      <c r="G140">
        <v>-1.257E-2</v>
      </c>
    </row>
    <row r="141" spans="1:48" ht="15">
      <c r="A141" s="53" t="s">
        <v>113</v>
      </c>
      <c r="B141" s="53">
        <f>AVERAGE(B138:B140)</f>
        <v>1.6453333333333334E-2</v>
      </c>
      <c r="C141" s="53">
        <f>AVERAGE(C138:C140)</f>
        <v>0.23316000000000001</v>
      </c>
      <c r="D141" s="53">
        <f t="shared" ref="C141:D141" si="4">AVERAGE(D138:D140)</f>
        <v>8.2529999999999992E-2</v>
      </c>
      <c r="E141" s="53">
        <f t="shared" ref="D141:E141" si="5">AVERAGE(E138:E140)</f>
        <v>-2.1746666666666668E-2</v>
      </c>
      <c r="F141" s="53">
        <f t="shared" ref="E141:F141" si="6">AVERAGE(F138:F140)</f>
        <v>0.48942333333333332</v>
      </c>
      <c r="G141" s="53">
        <f t="shared" ref="F141:G141" si="7">AVERAGE(G138:G140)</f>
        <v>-3.445666666666667E-2</v>
      </c>
    </row>
    <row r="142" spans="1:48">
      <c r="A142" t="s">
        <v>114</v>
      </c>
      <c r="B142">
        <f t="shared" ref="B142:G142" si="8">AVERAGE(B137,B141)</f>
        <v>-5.5716666666666675E-3</v>
      </c>
      <c r="C142">
        <f>AVERAGE(C137,C141)</f>
        <v>0.30310499999999996</v>
      </c>
      <c r="D142">
        <f t="shared" si="8"/>
        <v>0.12522833333333333</v>
      </c>
      <c r="E142">
        <f t="shared" si="8"/>
        <v>-6.4858333333333337E-2</v>
      </c>
      <c r="F142">
        <f t="shared" si="8"/>
        <v>0.45535333333333328</v>
      </c>
      <c r="G142">
        <f t="shared" si="8"/>
        <v>-2.3305000000000003E-2</v>
      </c>
    </row>
    <row r="143" spans="1:48">
      <c r="A143" t="s">
        <v>115</v>
      </c>
      <c r="B143">
        <f>STDEV(B138:B140,B134:B136)</f>
        <v>4.4250962663728195E-2</v>
      </c>
      <c r="C143">
        <f t="shared" ref="C143:G143" si="9">STDEV(C138:C140,C134:C136)</f>
        <v>0.15642072838981405</v>
      </c>
      <c r="D143">
        <f t="shared" si="9"/>
        <v>0.22191029587801164</v>
      </c>
      <c r="E143">
        <f t="shared" si="9"/>
        <v>0.11989834868198422</v>
      </c>
      <c r="F143">
        <f t="shared" si="9"/>
        <v>0.21688536978474754</v>
      </c>
      <c r="G143">
        <f t="shared" si="9"/>
        <v>2.7560920703053448E-2</v>
      </c>
    </row>
    <row r="150" spans="1:5">
      <c r="A150" t="s">
        <v>116</v>
      </c>
      <c r="E150" t="s">
        <v>117</v>
      </c>
    </row>
    <row r="151" spans="1:5">
      <c r="A151" t="s">
        <v>118</v>
      </c>
    </row>
    <row r="152" spans="1:5" ht="15"/>
    <row r="153" spans="1:5" ht="15"/>
    <row r="154" spans="1:5" ht="15"/>
    <row r="155" spans="1:5" ht="15"/>
    <row r="156" spans="1:5" ht="15"/>
    <row r="157" spans="1:5" ht="15"/>
    <row r="158" spans="1:5" ht="15"/>
    <row r="159" spans="1:5" ht="15"/>
    <row r="160" spans="1:5" ht="15"/>
    <row r="161" ht="15"/>
  </sheetData>
  <mergeCells count="23">
    <mergeCell ref="F76:H76"/>
    <mergeCell ref="F78:H78"/>
    <mergeCell ref="F79:H79"/>
    <mergeCell ref="I76:K76"/>
    <mergeCell ref="I78:K78"/>
    <mergeCell ref="I79:K79"/>
    <mergeCell ref="B76:C76"/>
    <mergeCell ref="B78:C78"/>
    <mergeCell ref="B79:C79"/>
    <mergeCell ref="D76:E76"/>
    <mergeCell ref="D78:E78"/>
    <mergeCell ref="D79:E79"/>
    <mergeCell ref="B75:C75"/>
    <mergeCell ref="D75:E75"/>
    <mergeCell ref="F75:H75"/>
    <mergeCell ref="I75:K75"/>
    <mergeCell ref="Z32:AB32"/>
    <mergeCell ref="B32:D32"/>
    <mergeCell ref="N32:P32"/>
    <mergeCell ref="F32:H32"/>
    <mergeCell ref="J32:L32"/>
    <mergeCell ref="R32:T32"/>
    <mergeCell ref="V32:X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6"/>
  <sheetViews>
    <sheetView tabSelected="1" topLeftCell="A61" zoomScale="78" zoomScaleNormal="75" workbookViewId="0">
      <selection activeCell="B88" sqref="B88:B92"/>
    </sheetView>
  </sheetViews>
  <sheetFormatPr defaultRowHeight="14.45"/>
  <cols>
    <col min="1" max="3" width="13.42578125" customWidth="1"/>
    <col min="4" max="4" width="14.140625" customWidth="1"/>
    <col min="5" max="16" width="13.42578125" customWidth="1"/>
  </cols>
  <sheetData>
    <row r="1" spans="1:16">
      <c r="A1" s="32" t="s">
        <v>119</v>
      </c>
    </row>
    <row r="2" spans="1:16">
      <c r="A2" s="4" t="s">
        <v>120</v>
      </c>
    </row>
    <row r="4" spans="1:16" ht="15">
      <c r="A4" s="1" t="s">
        <v>121</v>
      </c>
    </row>
    <row r="5" spans="1:16" ht="29.25" customHeight="1">
      <c r="A5" s="17" t="s">
        <v>30</v>
      </c>
      <c r="B5" s="17" t="s">
        <v>122</v>
      </c>
      <c r="C5" s="17" t="s">
        <v>123</v>
      </c>
      <c r="D5" s="33" t="s">
        <v>124</v>
      </c>
    </row>
    <row r="6" spans="1:16" ht="15">
      <c r="A6" s="9" t="s">
        <v>125</v>
      </c>
      <c r="B6" s="39">
        <v>380000</v>
      </c>
      <c r="C6" s="39">
        <v>5034000</v>
      </c>
      <c r="D6" s="40">
        <f>(B6/C6)*100</f>
        <v>7.5486690504568941</v>
      </c>
    </row>
    <row r="7" spans="1:16" ht="15">
      <c r="A7" s="9" t="s">
        <v>126</v>
      </c>
      <c r="B7" s="39">
        <v>7352000</v>
      </c>
      <c r="C7" s="39">
        <v>18730000</v>
      </c>
      <c r="D7" s="40">
        <f t="shared" ref="D7:D11" si="0">(B7/C7)*100</f>
        <v>39.252536038441008</v>
      </c>
    </row>
    <row r="8" spans="1:16" ht="15">
      <c r="A8" s="9" t="s">
        <v>127</v>
      </c>
      <c r="B8" s="39">
        <v>1825000</v>
      </c>
      <c r="C8" s="39">
        <v>8985000</v>
      </c>
      <c r="D8" s="40">
        <f t="shared" si="0"/>
        <v>20.311630495269895</v>
      </c>
    </row>
    <row r="9" spans="1:16" ht="15">
      <c r="A9" s="9" t="s">
        <v>128</v>
      </c>
      <c r="B9" s="39">
        <v>337400</v>
      </c>
      <c r="C9" s="39">
        <v>6722000</v>
      </c>
      <c r="D9" s="40">
        <f t="shared" si="0"/>
        <v>5.0193394822969353</v>
      </c>
    </row>
    <row r="10" spans="1:16" ht="15">
      <c r="A10" s="9" t="s">
        <v>129</v>
      </c>
      <c r="B10" s="39">
        <v>383600</v>
      </c>
      <c r="C10" s="39">
        <v>7245000</v>
      </c>
      <c r="D10" s="40">
        <f t="shared" si="0"/>
        <v>5.2946859903381638</v>
      </c>
    </row>
    <row r="11" spans="1:16" ht="15">
      <c r="A11" s="9" t="s">
        <v>130</v>
      </c>
      <c r="B11" s="39">
        <v>239000</v>
      </c>
      <c r="C11" s="39">
        <v>6688000</v>
      </c>
      <c r="D11" s="40">
        <f t="shared" si="0"/>
        <v>3.5735645933014357</v>
      </c>
    </row>
    <row r="12" spans="1:16" ht="15"/>
    <row r="13" spans="1:16" ht="15"/>
    <row r="14" spans="1:16">
      <c r="A14" s="1" t="s">
        <v>31</v>
      </c>
    </row>
    <row r="16" spans="1:16" ht="15" customHeight="1">
      <c r="A16" s="61" t="s">
        <v>131</v>
      </c>
      <c r="B16" s="61"/>
      <c r="C16" s="61"/>
      <c r="D16" s="61"/>
      <c r="E16" s="62" t="s">
        <v>132</v>
      </c>
      <c r="F16" s="62"/>
      <c r="G16" s="62"/>
      <c r="H16" s="62"/>
      <c r="I16" s="62" t="s">
        <v>133</v>
      </c>
      <c r="J16" s="62"/>
      <c r="K16" s="62"/>
      <c r="L16" s="62"/>
      <c r="M16" s="62" t="s">
        <v>53</v>
      </c>
      <c r="N16" s="62"/>
      <c r="O16" s="62"/>
      <c r="P16" s="62"/>
    </row>
    <row r="17" spans="1:16" ht="28.9">
      <c r="A17" s="17" t="s">
        <v>30</v>
      </c>
      <c r="B17" s="17" t="s">
        <v>134</v>
      </c>
      <c r="C17" s="17" t="s">
        <v>135</v>
      </c>
      <c r="D17" s="33" t="s">
        <v>136</v>
      </c>
      <c r="E17" s="17" t="s">
        <v>30</v>
      </c>
      <c r="F17" s="17" t="s">
        <v>134</v>
      </c>
      <c r="G17" s="17" t="s">
        <v>135</v>
      </c>
      <c r="H17" s="33" t="s">
        <v>136</v>
      </c>
      <c r="I17" s="17" t="s">
        <v>30</v>
      </c>
      <c r="J17" s="17" t="s">
        <v>134</v>
      </c>
      <c r="K17" s="17" t="s">
        <v>135</v>
      </c>
      <c r="L17" s="33" t="s">
        <v>136</v>
      </c>
      <c r="M17" s="17" t="s">
        <v>30</v>
      </c>
      <c r="N17" s="17" t="s">
        <v>134</v>
      </c>
      <c r="O17" s="17" t="s">
        <v>135</v>
      </c>
      <c r="P17" s="33" t="s">
        <v>136</v>
      </c>
    </row>
    <row r="18" spans="1:16">
      <c r="A18" s="19" t="s">
        <v>137</v>
      </c>
      <c r="B18" s="19">
        <v>14</v>
      </c>
      <c r="C18" s="19">
        <v>25</v>
      </c>
      <c r="D18" s="19">
        <f t="shared" ref="D18:D23" si="1">C18-B18</f>
        <v>11</v>
      </c>
      <c r="E18" s="19" t="s">
        <v>138</v>
      </c>
      <c r="F18" s="19">
        <v>18</v>
      </c>
      <c r="G18" s="19">
        <v>20</v>
      </c>
      <c r="H18" s="19">
        <f t="shared" ref="H18:H21" si="2">G18-F18</f>
        <v>2</v>
      </c>
      <c r="I18" s="19" t="s">
        <v>139</v>
      </c>
      <c r="J18" s="19">
        <v>0</v>
      </c>
      <c r="K18" s="19">
        <v>8</v>
      </c>
      <c r="L18" s="19">
        <v>8</v>
      </c>
      <c r="M18" s="34" t="s">
        <v>140</v>
      </c>
      <c r="N18" s="34">
        <v>212</v>
      </c>
      <c r="O18" s="34">
        <v>208</v>
      </c>
      <c r="P18" s="34">
        <f t="shared" ref="P18:P20" si="3">O18-N18</f>
        <v>-4</v>
      </c>
    </row>
    <row r="19" spans="1:16">
      <c r="A19" s="19" t="s">
        <v>141</v>
      </c>
      <c r="B19" s="19">
        <v>21</v>
      </c>
      <c r="C19" s="19">
        <v>14</v>
      </c>
      <c r="D19" s="19">
        <f t="shared" si="1"/>
        <v>-7</v>
      </c>
      <c r="E19" s="19" t="s">
        <v>142</v>
      </c>
      <c r="F19" s="19">
        <v>6</v>
      </c>
      <c r="G19" s="19">
        <v>90</v>
      </c>
      <c r="H19" s="19">
        <f t="shared" si="2"/>
        <v>84</v>
      </c>
      <c r="I19" s="19" t="s">
        <v>143</v>
      </c>
      <c r="J19" s="19">
        <v>11</v>
      </c>
      <c r="K19" s="19">
        <v>18</v>
      </c>
      <c r="L19" s="19">
        <f t="shared" ref="L19:L23" si="4">K19-J19</f>
        <v>7</v>
      </c>
      <c r="M19" s="34" t="s">
        <v>144</v>
      </c>
      <c r="N19" s="34">
        <v>115</v>
      </c>
      <c r="O19" s="34">
        <v>117</v>
      </c>
      <c r="P19" s="34">
        <f t="shared" si="3"/>
        <v>2</v>
      </c>
    </row>
    <row r="20" spans="1:16">
      <c r="A20" s="19" t="s">
        <v>145</v>
      </c>
      <c r="B20" s="19">
        <v>190</v>
      </c>
      <c r="C20" s="19">
        <v>123</v>
      </c>
      <c r="D20" s="19">
        <f t="shared" si="1"/>
        <v>-67</v>
      </c>
      <c r="E20" s="19" t="s">
        <v>146</v>
      </c>
      <c r="F20" s="19">
        <v>151</v>
      </c>
      <c r="G20" s="19">
        <v>106</v>
      </c>
      <c r="H20" s="19">
        <f t="shared" si="2"/>
        <v>-45</v>
      </c>
      <c r="I20" s="19" t="s">
        <v>147</v>
      </c>
      <c r="J20" s="19">
        <v>167</v>
      </c>
      <c r="K20" s="19">
        <v>178</v>
      </c>
      <c r="L20" s="19">
        <f t="shared" si="4"/>
        <v>11</v>
      </c>
      <c r="M20" s="34" t="s">
        <v>148</v>
      </c>
      <c r="N20" s="34">
        <v>156</v>
      </c>
      <c r="O20" s="34">
        <v>159</v>
      </c>
      <c r="P20" s="34">
        <f t="shared" si="3"/>
        <v>3</v>
      </c>
    </row>
    <row r="21" spans="1:16">
      <c r="A21" s="19" t="s">
        <v>149</v>
      </c>
      <c r="B21" s="19">
        <v>61</v>
      </c>
      <c r="C21" s="19">
        <v>25</v>
      </c>
      <c r="D21" s="19">
        <f t="shared" si="1"/>
        <v>-36</v>
      </c>
      <c r="E21" s="19" t="s">
        <v>150</v>
      </c>
      <c r="F21" s="19">
        <v>28</v>
      </c>
      <c r="G21" s="19">
        <v>44</v>
      </c>
      <c r="H21" s="19">
        <f t="shared" si="2"/>
        <v>16</v>
      </c>
      <c r="I21" s="19" t="s">
        <v>151</v>
      </c>
      <c r="J21" s="19">
        <v>55</v>
      </c>
      <c r="K21" s="19">
        <v>26</v>
      </c>
      <c r="L21" s="19">
        <f t="shared" si="4"/>
        <v>-29</v>
      </c>
      <c r="M21" s="18"/>
      <c r="N21" s="18"/>
      <c r="O21" s="18"/>
      <c r="P21" s="18"/>
    </row>
    <row r="22" spans="1:16" ht="15">
      <c r="A22" s="19" t="s">
        <v>152</v>
      </c>
      <c r="B22" s="19">
        <v>28</v>
      </c>
      <c r="C22" s="19">
        <v>1</v>
      </c>
      <c r="D22" s="19">
        <f t="shared" si="1"/>
        <v>-27</v>
      </c>
      <c r="E22" s="45" t="s">
        <v>153</v>
      </c>
      <c r="F22" s="47" t="s">
        <v>154</v>
      </c>
      <c r="G22" s="31"/>
      <c r="H22" s="31"/>
      <c r="I22" s="34" t="s">
        <v>155</v>
      </c>
      <c r="J22" s="34">
        <v>64</v>
      </c>
      <c r="K22" s="34">
        <v>28</v>
      </c>
      <c r="L22" s="34">
        <f t="shared" si="4"/>
        <v>-36</v>
      </c>
      <c r="M22" s="18"/>
      <c r="N22" s="18"/>
      <c r="O22" s="18"/>
      <c r="P22" s="18"/>
    </row>
    <row r="23" spans="1:16">
      <c r="A23" s="17" t="s">
        <v>156</v>
      </c>
      <c r="B23" s="17">
        <v>74</v>
      </c>
      <c r="C23" s="17">
        <v>47</v>
      </c>
      <c r="D23" s="17">
        <f t="shared" si="1"/>
        <v>-27</v>
      </c>
      <c r="E23" s="17" t="s">
        <v>157</v>
      </c>
      <c r="F23" s="17">
        <v>98</v>
      </c>
      <c r="G23" s="17">
        <v>103</v>
      </c>
      <c r="H23" s="17">
        <f t="shared" ref="H23" si="5">G23-F23</f>
        <v>5</v>
      </c>
      <c r="I23" s="34" t="s">
        <v>158</v>
      </c>
      <c r="J23" s="34">
        <v>97</v>
      </c>
      <c r="K23" s="34">
        <v>60</v>
      </c>
      <c r="L23" s="34">
        <f t="shared" si="4"/>
        <v>-37</v>
      </c>
      <c r="M23" s="18"/>
      <c r="N23" s="18"/>
      <c r="O23" s="18"/>
      <c r="P23" s="18"/>
    </row>
    <row r="24" spans="1:16" ht="15">
      <c r="A24" s="17" t="s">
        <v>159</v>
      </c>
      <c r="B24" s="17">
        <v>37</v>
      </c>
      <c r="C24" s="17">
        <v>13</v>
      </c>
      <c r="D24" s="17">
        <f>C24-B24</f>
        <v>-24</v>
      </c>
      <c r="E24" s="31" t="s">
        <v>160</v>
      </c>
      <c r="F24" s="47" t="s">
        <v>161</v>
      </c>
      <c r="G24" s="17"/>
      <c r="H24" s="17"/>
      <c r="I24" s="31" t="s">
        <v>162</v>
      </c>
      <c r="J24" s="47" t="s">
        <v>67</v>
      </c>
      <c r="K24" s="34"/>
      <c r="L24" s="34"/>
      <c r="M24" s="18"/>
      <c r="N24" s="18"/>
      <c r="O24" s="18"/>
      <c r="P24" s="18"/>
    </row>
    <row r="25" spans="1:16" ht="15">
      <c r="A25" s="34" t="s">
        <v>163</v>
      </c>
      <c r="B25" s="34">
        <v>108</v>
      </c>
      <c r="C25" s="34">
        <v>29</v>
      </c>
      <c r="D25" s="34">
        <f t="shared" ref="D25" si="6">C25-B25</f>
        <v>-79</v>
      </c>
      <c r="E25" s="31"/>
      <c r="F25" s="17"/>
      <c r="G25" s="17"/>
      <c r="H25" s="17"/>
      <c r="I25" s="44" t="s">
        <v>164</v>
      </c>
      <c r="J25" s="47" t="s">
        <v>67</v>
      </c>
      <c r="K25" s="34"/>
      <c r="L25" s="34"/>
      <c r="M25" s="18"/>
      <c r="N25" s="18"/>
      <c r="O25" s="18"/>
      <c r="P25" s="18"/>
    </row>
    <row r="26" spans="1:16" ht="15">
      <c r="A26" s="17"/>
      <c r="B26" s="17"/>
      <c r="C26" s="17"/>
      <c r="D26" s="17"/>
      <c r="E26" s="17"/>
      <c r="F26" s="17"/>
      <c r="G26" s="17"/>
      <c r="H26" s="17"/>
      <c r="I26" s="34" t="s">
        <v>165</v>
      </c>
      <c r="J26" s="34">
        <v>6</v>
      </c>
      <c r="K26" s="34">
        <v>20</v>
      </c>
      <c r="L26" s="34">
        <v>14</v>
      </c>
      <c r="M26" s="17"/>
      <c r="N26" s="17"/>
      <c r="O26" s="17"/>
      <c r="P26" s="17"/>
    </row>
    <row r="27" spans="1:16" ht="15">
      <c r="D27">
        <f>AVERAGE(D18:D26)</f>
        <v>-32</v>
      </c>
      <c r="H27">
        <f>AVERAGE(H18:H23)</f>
        <v>12.4</v>
      </c>
      <c r="L27">
        <f>AVERAGE(L18:L26)</f>
        <v>-8.8571428571428577</v>
      </c>
    </row>
    <row r="28" spans="1:16" ht="15"/>
    <row r="29" spans="1:16" ht="15">
      <c r="A29" s="1" t="s">
        <v>166</v>
      </c>
    </row>
    <row r="30" spans="1:16" ht="15"/>
    <row r="31" spans="1:16" ht="15">
      <c r="A31" s="61" t="s">
        <v>131</v>
      </c>
      <c r="B31" s="61"/>
      <c r="C31" s="61"/>
      <c r="D31" s="61"/>
      <c r="E31" s="62" t="s">
        <v>132</v>
      </c>
      <c r="F31" s="62"/>
      <c r="G31" s="62"/>
      <c r="H31" s="62"/>
      <c r="I31" s="62" t="s">
        <v>133</v>
      </c>
      <c r="J31" s="62"/>
      <c r="K31" s="62"/>
      <c r="L31" s="62"/>
      <c r="M31" s="62" t="s">
        <v>53</v>
      </c>
      <c r="N31" s="62"/>
      <c r="O31" s="62"/>
      <c r="P31" s="62"/>
    </row>
    <row r="32" spans="1:16" ht="29.25">
      <c r="A32" s="17" t="s">
        <v>30</v>
      </c>
      <c r="B32" s="17" t="s">
        <v>134</v>
      </c>
      <c r="C32" s="17" t="s">
        <v>135</v>
      </c>
      <c r="D32" s="33" t="s">
        <v>136</v>
      </c>
      <c r="E32" s="17" t="s">
        <v>30</v>
      </c>
      <c r="F32" s="17" t="s">
        <v>134</v>
      </c>
      <c r="G32" s="17" t="s">
        <v>135</v>
      </c>
      <c r="H32" s="33" t="s">
        <v>136</v>
      </c>
      <c r="I32" s="17" t="s">
        <v>30</v>
      </c>
      <c r="J32" s="17" t="s">
        <v>134</v>
      </c>
      <c r="K32" s="17" t="s">
        <v>135</v>
      </c>
      <c r="L32" s="33" t="s">
        <v>136</v>
      </c>
      <c r="M32" s="17" t="s">
        <v>30</v>
      </c>
      <c r="N32" s="17" t="s">
        <v>134</v>
      </c>
      <c r="O32" s="17" t="s">
        <v>135</v>
      </c>
      <c r="P32" s="33" t="s">
        <v>136</v>
      </c>
    </row>
    <row r="33" spans="1:16" ht="15">
      <c r="A33" s="19" t="s">
        <v>137</v>
      </c>
      <c r="B33" s="19">
        <v>13.5</v>
      </c>
      <c r="C33" s="19">
        <v>15</v>
      </c>
      <c r="D33" s="19">
        <f t="shared" ref="D33:D38" si="7">C33-B33</f>
        <v>1.5</v>
      </c>
      <c r="E33" s="19" t="s">
        <v>138</v>
      </c>
      <c r="F33" s="19">
        <v>17</v>
      </c>
      <c r="G33" s="19">
        <v>18</v>
      </c>
      <c r="H33" s="19">
        <f t="shared" ref="H33:H36" si="8">G33-F33</f>
        <v>1</v>
      </c>
      <c r="I33" s="19" t="s">
        <v>139</v>
      </c>
      <c r="J33" s="19">
        <v>15</v>
      </c>
      <c r="K33" s="19">
        <v>16</v>
      </c>
      <c r="L33" s="19">
        <v>1</v>
      </c>
      <c r="M33" s="34" t="s">
        <v>140</v>
      </c>
      <c r="N33" s="34">
        <v>20</v>
      </c>
      <c r="O33" s="34">
        <v>20</v>
      </c>
      <c r="P33" s="34">
        <v>0</v>
      </c>
    </row>
    <row r="34" spans="1:16" ht="15">
      <c r="A34" s="19" t="s">
        <v>141</v>
      </c>
      <c r="B34" s="19">
        <v>16.5</v>
      </c>
      <c r="C34" s="19">
        <v>18</v>
      </c>
      <c r="D34" s="19">
        <f t="shared" si="7"/>
        <v>1.5</v>
      </c>
      <c r="E34" s="19" t="s">
        <v>142</v>
      </c>
      <c r="F34" s="19">
        <v>18</v>
      </c>
      <c r="G34" s="19">
        <v>18.5</v>
      </c>
      <c r="H34" s="19">
        <f t="shared" si="8"/>
        <v>0.5</v>
      </c>
      <c r="I34" s="19" t="s">
        <v>143</v>
      </c>
      <c r="J34" s="19">
        <v>11</v>
      </c>
      <c r="K34" s="19">
        <v>11</v>
      </c>
      <c r="L34" s="19">
        <f t="shared" ref="L34:L38" si="9">K34-J34</f>
        <v>0</v>
      </c>
      <c r="M34" s="34" t="s">
        <v>144</v>
      </c>
      <c r="N34" s="34">
        <v>20</v>
      </c>
      <c r="O34" s="34">
        <v>20</v>
      </c>
      <c r="P34" s="34">
        <v>0</v>
      </c>
    </row>
    <row r="35" spans="1:16" ht="15">
      <c r="A35" s="19" t="s">
        <v>145</v>
      </c>
      <c r="B35" s="19">
        <v>19.5</v>
      </c>
      <c r="C35" s="19">
        <v>19.5</v>
      </c>
      <c r="D35" s="19">
        <f t="shared" si="7"/>
        <v>0</v>
      </c>
      <c r="E35" s="19" t="s">
        <v>146</v>
      </c>
      <c r="F35" s="19">
        <v>19.5</v>
      </c>
      <c r="G35" s="19">
        <v>20</v>
      </c>
      <c r="H35" s="19">
        <f t="shared" si="8"/>
        <v>0.5</v>
      </c>
      <c r="I35" s="19" t="s">
        <v>147</v>
      </c>
      <c r="J35" s="19">
        <v>20</v>
      </c>
      <c r="K35" s="19">
        <v>20</v>
      </c>
      <c r="L35" s="19">
        <f t="shared" si="9"/>
        <v>0</v>
      </c>
      <c r="M35" s="34" t="s">
        <v>148</v>
      </c>
      <c r="N35" s="34">
        <v>20</v>
      </c>
      <c r="O35" s="34">
        <v>20</v>
      </c>
      <c r="P35" s="34">
        <v>0</v>
      </c>
    </row>
    <row r="36" spans="1:16" ht="15">
      <c r="A36" s="19" t="s">
        <v>149</v>
      </c>
      <c r="B36" s="19">
        <v>16</v>
      </c>
      <c r="C36" s="19">
        <v>18.5</v>
      </c>
      <c r="D36" s="19">
        <f t="shared" si="7"/>
        <v>2.5</v>
      </c>
      <c r="E36" s="19" t="s">
        <v>150</v>
      </c>
      <c r="F36" s="19">
        <v>19.5</v>
      </c>
      <c r="G36" s="19">
        <v>19.5</v>
      </c>
      <c r="H36" s="19">
        <f t="shared" si="8"/>
        <v>0</v>
      </c>
      <c r="I36" s="19" t="s">
        <v>151</v>
      </c>
      <c r="J36" s="19">
        <v>19</v>
      </c>
      <c r="K36" s="19">
        <v>19.5</v>
      </c>
      <c r="L36" s="19">
        <f t="shared" si="9"/>
        <v>0.5</v>
      </c>
      <c r="M36" s="18"/>
      <c r="N36" s="18"/>
      <c r="O36" s="18"/>
      <c r="P36" s="18"/>
    </row>
    <row r="37" spans="1:16" ht="15">
      <c r="A37" s="19" t="s">
        <v>152</v>
      </c>
      <c r="B37" s="19">
        <v>14</v>
      </c>
      <c r="C37" s="19">
        <v>10</v>
      </c>
      <c r="D37" s="19">
        <f t="shared" si="7"/>
        <v>-4</v>
      </c>
      <c r="E37" s="45" t="s">
        <v>153</v>
      </c>
      <c r="F37" s="47" t="s">
        <v>161</v>
      </c>
      <c r="G37" s="31"/>
      <c r="H37" s="31"/>
      <c r="I37" s="34" t="s">
        <v>155</v>
      </c>
      <c r="J37" s="34">
        <v>20</v>
      </c>
      <c r="K37" s="34">
        <v>19</v>
      </c>
      <c r="L37" s="34">
        <f t="shared" si="9"/>
        <v>-1</v>
      </c>
      <c r="M37" s="18"/>
      <c r="N37" s="18"/>
      <c r="O37" s="18"/>
      <c r="P37" s="18"/>
    </row>
    <row r="38" spans="1:16" ht="15">
      <c r="A38" s="17" t="s">
        <v>156</v>
      </c>
      <c r="B38" s="17">
        <v>17.5</v>
      </c>
      <c r="C38" s="17">
        <v>19.5</v>
      </c>
      <c r="D38" s="17">
        <f t="shared" si="7"/>
        <v>2</v>
      </c>
      <c r="E38" s="17" t="s">
        <v>157</v>
      </c>
      <c r="F38" s="17">
        <v>19.5</v>
      </c>
      <c r="G38" s="17">
        <v>20</v>
      </c>
      <c r="H38" s="17">
        <f t="shared" ref="H38" si="10">G38-F38</f>
        <v>0.5</v>
      </c>
      <c r="I38" s="34" t="s">
        <v>158</v>
      </c>
      <c r="J38" s="17">
        <v>19</v>
      </c>
      <c r="K38" s="17">
        <v>17.5</v>
      </c>
      <c r="L38" s="17">
        <f t="shared" si="9"/>
        <v>-1.5</v>
      </c>
      <c r="M38" s="18"/>
      <c r="N38" s="18"/>
      <c r="O38" s="18"/>
      <c r="P38" s="18"/>
    </row>
    <row r="39" spans="1:16" ht="15">
      <c r="A39" s="17" t="s">
        <v>159</v>
      </c>
      <c r="B39" s="17">
        <v>17</v>
      </c>
      <c r="C39" s="17">
        <v>17</v>
      </c>
      <c r="D39" s="17">
        <f>C39-B39</f>
        <v>0</v>
      </c>
      <c r="E39" s="31" t="s">
        <v>160</v>
      </c>
      <c r="F39" s="47" t="s">
        <v>161</v>
      </c>
      <c r="G39" s="31"/>
      <c r="H39" s="31"/>
      <c r="I39" s="31" t="s">
        <v>162</v>
      </c>
      <c r="J39" s="47" t="s">
        <v>67</v>
      </c>
      <c r="K39" s="31"/>
      <c r="L39" s="31"/>
      <c r="M39" s="18"/>
      <c r="N39" s="18"/>
      <c r="O39" s="18"/>
      <c r="P39" s="18"/>
    </row>
    <row r="40" spans="1:16" ht="15">
      <c r="A40" s="34" t="s">
        <v>163</v>
      </c>
      <c r="B40" s="34">
        <v>19</v>
      </c>
      <c r="C40" s="34">
        <v>20</v>
      </c>
      <c r="D40" s="34">
        <f t="shared" ref="D40" si="11">C40-B40</f>
        <v>1</v>
      </c>
      <c r="E40" s="31"/>
      <c r="F40" s="31"/>
      <c r="G40" s="31"/>
      <c r="H40" s="31"/>
      <c r="I40" s="44" t="s">
        <v>164</v>
      </c>
      <c r="J40" s="47" t="s">
        <v>67</v>
      </c>
      <c r="K40" s="31"/>
      <c r="L40" s="31"/>
      <c r="M40" s="18"/>
      <c r="N40" s="18"/>
      <c r="O40" s="18"/>
      <c r="P40" s="18"/>
    </row>
    <row r="41" spans="1:16" ht="15">
      <c r="A41" s="31"/>
      <c r="B41" s="31"/>
      <c r="C41" s="31"/>
      <c r="D41" s="31"/>
      <c r="E41" s="17"/>
      <c r="F41" s="31"/>
      <c r="G41" s="31"/>
      <c r="H41" s="31"/>
      <c r="I41" s="34" t="s">
        <v>165</v>
      </c>
      <c r="J41" s="34">
        <v>14</v>
      </c>
      <c r="K41" s="34">
        <v>15</v>
      </c>
      <c r="L41" s="34">
        <v>1</v>
      </c>
      <c r="M41" s="17"/>
      <c r="N41" s="17"/>
      <c r="O41" s="17"/>
      <c r="P41" s="17"/>
    </row>
    <row r="42" spans="1:16">
      <c r="D42">
        <f>AVERAGE(D33:D41)</f>
        <v>0.5625</v>
      </c>
      <c r="H42">
        <f>AVERAGE(H33:H38)</f>
        <v>0.5</v>
      </c>
      <c r="L42">
        <f>AVERAGE(L33:L41)</f>
        <v>0</v>
      </c>
    </row>
    <row r="44" spans="1:16" ht="15">
      <c r="A44" s="1" t="s">
        <v>33</v>
      </c>
    </row>
    <row r="46" spans="1:16" ht="15">
      <c r="A46" s="61" t="s">
        <v>131</v>
      </c>
      <c r="B46" s="62"/>
      <c r="C46" s="62"/>
      <c r="D46" s="61"/>
      <c r="E46" s="62" t="s">
        <v>132</v>
      </c>
      <c r="F46" s="62"/>
      <c r="G46" s="62"/>
      <c r="H46" s="62"/>
      <c r="I46" s="62" t="s">
        <v>133</v>
      </c>
      <c r="J46" s="62"/>
      <c r="K46" s="62"/>
      <c r="L46" s="62"/>
      <c r="M46" s="62" t="s">
        <v>53</v>
      </c>
      <c r="N46" s="62"/>
      <c r="O46" s="62"/>
      <c r="P46" s="62"/>
    </row>
    <row r="47" spans="1:16" ht="29.25">
      <c r="A47" s="20" t="s">
        <v>30</v>
      </c>
      <c r="B47" s="34" t="s">
        <v>134</v>
      </c>
      <c r="C47" s="34" t="s">
        <v>135</v>
      </c>
      <c r="D47" s="33" t="s">
        <v>136</v>
      </c>
      <c r="E47" s="17" t="s">
        <v>30</v>
      </c>
      <c r="F47" s="34" t="s">
        <v>134</v>
      </c>
      <c r="G47" s="34" t="s">
        <v>135</v>
      </c>
      <c r="H47" s="33" t="s">
        <v>136</v>
      </c>
      <c r="I47" s="17" t="s">
        <v>30</v>
      </c>
      <c r="J47" s="34" t="s">
        <v>134</v>
      </c>
      <c r="K47" s="34" t="s">
        <v>135</v>
      </c>
      <c r="L47" s="33" t="s">
        <v>136</v>
      </c>
      <c r="M47" s="17" t="s">
        <v>30</v>
      </c>
      <c r="N47" s="17" t="s">
        <v>134</v>
      </c>
      <c r="O47" s="17" t="s">
        <v>135</v>
      </c>
      <c r="P47" s="33" t="s">
        <v>136</v>
      </c>
    </row>
    <row r="48" spans="1:16" ht="15">
      <c r="A48" s="21" t="s">
        <v>137</v>
      </c>
      <c r="B48" s="35">
        <v>361</v>
      </c>
      <c r="C48" s="35">
        <v>375</v>
      </c>
      <c r="D48" s="33">
        <f>C48-B48</f>
        <v>14</v>
      </c>
      <c r="E48" s="19" t="s">
        <v>138</v>
      </c>
      <c r="F48" s="34">
        <v>279</v>
      </c>
      <c r="G48" s="34">
        <v>293</v>
      </c>
      <c r="H48" s="33">
        <f>G48-F48</f>
        <v>14</v>
      </c>
      <c r="I48" s="19" t="s">
        <v>139</v>
      </c>
      <c r="J48" s="34">
        <v>279</v>
      </c>
      <c r="K48" s="34">
        <v>313</v>
      </c>
      <c r="L48" s="33">
        <f>K48-J48</f>
        <v>34</v>
      </c>
      <c r="M48" s="34" t="s">
        <v>140</v>
      </c>
      <c r="N48" s="34">
        <v>323</v>
      </c>
      <c r="O48" s="34">
        <v>322</v>
      </c>
      <c r="P48" s="33">
        <f>O48-N48</f>
        <v>-1</v>
      </c>
    </row>
    <row r="49" spans="1:16" ht="15">
      <c r="A49" s="21" t="s">
        <v>141</v>
      </c>
      <c r="B49" s="34">
        <v>350</v>
      </c>
      <c r="C49" s="34">
        <v>345</v>
      </c>
      <c r="D49" s="33">
        <f t="shared" ref="D49:D55" si="12">C49-B49</f>
        <v>-5</v>
      </c>
      <c r="E49" s="19" t="s">
        <v>142</v>
      </c>
      <c r="F49" s="34">
        <v>307</v>
      </c>
      <c r="G49" s="34">
        <v>297</v>
      </c>
      <c r="H49" s="33">
        <f t="shared" ref="H49:H53" si="13">G49-F49</f>
        <v>-10</v>
      </c>
      <c r="I49" s="19" t="s">
        <v>143</v>
      </c>
      <c r="J49" s="34">
        <v>321</v>
      </c>
      <c r="K49" s="34">
        <v>320</v>
      </c>
      <c r="L49" s="33">
        <f t="shared" ref="L49:L53" si="14">K49-J49</f>
        <v>-1</v>
      </c>
      <c r="M49" s="34" t="s">
        <v>144</v>
      </c>
      <c r="N49" s="34">
        <v>298</v>
      </c>
      <c r="O49" s="34">
        <v>295</v>
      </c>
      <c r="P49" s="33">
        <f t="shared" ref="P49:P50" si="15">O49-N49</f>
        <v>-3</v>
      </c>
    </row>
    <row r="50" spans="1:16" ht="15">
      <c r="A50" s="21" t="s">
        <v>145</v>
      </c>
      <c r="B50" s="34">
        <v>386</v>
      </c>
      <c r="C50" s="34">
        <v>373</v>
      </c>
      <c r="D50" s="33">
        <f t="shared" si="12"/>
        <v>-13</v>
      </c>
      <c r="E50" s="19" t="s">
        <v>146</v>
      </c>
      <c r="F50" s="34">
        <v>400</v>
      </c>
      <c r="G50" s="34">
        <v>399</v>
      </c>
      <c r="H50" s="33">
        <f t="shared" si="13"/>
        <v>-1</v>
      </c>
      <c r="I50" s="19" t="s">
        <v>147</v>
      </c>
      <c r="J50" s="34">
        <v>349</v>
      </c>
      <c r="K50" s="34">
        <v>356</v>
      </c>
      <c r="L50" s="33">
        <f t="shared" si="14"/>
        <v>7</v>
      </c>
      <c r="M50" s="34" t="s">
        <v>148</v>
      </c>
      <c r="N50" s="34">
        <v>344</v>
      </c>
      <c r="O50" s="34">
        <v>344</v>
      </c>
      <c r="P50" s="33">
        <f t="shared" si="15"/>
        <v>0</v>
      </c>
    </row>
    <row r="51" spans="1:16" ht="15">
      <c r="A51" s="19" t="s">
        <v>149</v>
      </c>
      <c r="B51" s="36">
        <v>385</v>
      </c>
      <c r="C51" s="36">
        <v>396</v>
      </c>
      <c r="D51" s="33">
        <f t="shared" si="12"/>
        <v>11</v>
      </c>
      <c r="E51" s="19" t="s">
        <v>150</v>
      </c>
      <c r="F51" s="34">
        <v>351</v>
      </c>
      <c r="G51" s="34">
        <v>356</v>
      </c>
      <c r="H51" s="33">
        <f t="shared" si="13"/>
        <v>5</v>
      </c>
      <c r="I51" s="19" t="s">
        <v>151</v>
      </c>
      <c r="J51" s="34">
        <v>306</v>
      </c>
      <c r="K51" s="34">
        <v>298</v>
      </c>
      <c r="L51" s="33">
        <f t="shared" si="14"/>
        <v>-8</v>
      </c>
      <c r="M51" s="18"/>
      <c r="N51" s="18"/>
      <c r="O51" s="18"/>
      <c r="P51" s="33"/>
    </row>
    <row r="52" spans="1:16" ht="15">
      <c r="A52" s="19" t="s">
        <v>152</v>
      </c>
      <c r="B52" s="34">
        <v>335</v>
      </c>
      <c r="C52" s="34">
        <v>327.5</v>
      </c>
      <c r="D52" s="33">
        <f t="shared" si="12"/>
        <v>-7.5</v>
      </c>
      <c r="E52" s="45" t="s">
        <v>153</v>
      </c>
      <c r="F52" s="47" t="s">
        <v>161</v>
      </c>
      <c r="G52" s="34"/>
      <c r="H52" s="33"/>
      <c r="I52" s="34" t="s">
        <v>155</v>
      </c>
      <c r="J52" s="34">
        <v>360</v>
      </c>
      <c r="K52" s="34">
        <v>350</v>
      </c>
      <c r="L52" s="33">
        <f t="shared" si="14"/>
        <v>-10</v>
      </c>
      <c r="M52" s="18"/>
      <c r="N52" s="18"/>
      <c r="O52" s="18"/>
      <c r="P52" s="33"/>
    </row>
    <row r="53" spans="1:16" ht="15">
      <c r="A53" s="17" t="s">
        <v>156</v>
      </c>
      <c r="B53" s="34">
        <v>365</v>
      </c>
      <c r="C53" s="34">
        <v>365</v>
      </c>
      <c r="D53" s="33">
        <f t="shared" si="12"/>
        <v>0</v>
      </c>
      <c r="E53" s="17" t="s">
        <v>157</v>
      </c>
      <c r="F53" s="34">
        <v>278</v>
      </c>
      <c r="G53" s="34">
        <v>282</v>
      </c>
      <c r="H53" s="33">
        <f t="shared" si="13"/>
        <v>4</v>
      </c>
      <c r="I53" s="34" t="s">
        <v>158</v>
      </c>
      <c r="J53" s="34">
        <v>382</v>
      </c>
      <c r="K53" s="34">
        <v>388.5</v>
      </c>
      <c r="L53" s="33">
        <f t="shared" si="14"/>
        <v>6.5</v>
      </c>
      <c r="M53" s="18"/>
      <c r="N53" s="18"/>
      <c r="O53" s="18"/>
      <c r="P53" s="33"/>
    </row>
    <row r="54" spans="1:16" ht="15">
      <c r="A54" s="17" t="s">
        <v>159</v>
      </c>
      <c r="B54" s="34">
        <v>335</v>
      </c>
      <c r="C54" s="34">
        <v>354</v>
      </c>
      <c r="D54" s="33">
        <f t="shared" si="12"/>
        <v>19</v>
      </c>
      <c r="E54" s="31" t="s">
        <v>160</v>
      </c>
      <c r="F54" s="47" t="s">
        <v>161</v>
      </c>
      <c r="G54" s="34"/>
      <c r="H54" s="33"/>
      <c r="I54" s="31" t="s">
        <v>162</v>
      </c>
      <c r="J54" s="47" t="s">
        <v>67</v>
      </c>
      <c r="K54" s="34"/>
      <c r="L54" s="33"/>
      <c r="M54" s="18"/>
      <c r="N54" s="18"/>
      <c r="O54" s="18"/>
      <c r="P54" s="33"/>
    </row>
    <row r="55" spans="1:16" ht="15">
      <c r="A55" s="34" t="s">
        <v>163</v>
      </c>
      <c r="B55" s="34">
        <v>345</v>
      </c>
      <c r="C55" s="34">
        <v>347</v>
      </c>
      <c r="D55" s="33">
        <f t="shared" si="12"/>
        <v>2</v>
      </c>
      <c r="E55" s="31"/>
      <c r="F55" s="34"/>
      <c r="G55" s="34"/>
      <c r="H55" s="33"/>
      <c r="I55" s="44" t="s">
        <v>164</v>
      </c>
      <c r="J55" s="47" t="s">
        <v>67</v>
      </c>
      <c r="K55" s="34"/>
      <c r="L55" s="33"/>
      <c r="M55" s="18"/>
      <c r="N55" s="18"/>
      <c r="O55" s="18"/>
      <c r="P55" s="33"/>
    </row>
    <row r="56" spans="1:16" ht="15">
      <c r="A56" s="31"/>
      <c r="B56" s="34"/>
      <c r="C56" s="34"/>
      <c r="D56" s="33"/>
      <c r="E56" s="17"/>
      <c r="F56" s="34"/>
      <c r="G56" s="34"/>
      <c r="H56" s="33"/>
      <c r="I56" s="34" t="s">
        <v>165</v>
      </c>
      <c r="J56" s="34">
        <v>316.5</v>
      </c>
      <c r="K56" s="34">
        <v>314</v>
      </c>
      <c r="L56" s="33">
        <f>K56-J56</f>
        <v>-2.5</v>
      </c>
      <c r="M56" s="17"/>
      <c r="N56" s="17"/>
      <c r="O56" s="17"/>
      <c r="P56" s="33"/>
    </row>
    <row r="59" spans="1:16">
      <c r="A59" s="1" t="s">
        <v>167</v>
      </c>
    </row>
    <row r="61" spans="1:16" ht="15">
      <c r="A61" s="61" t="s">
        <v>131</v>
      </c>
      <c r="B61" s="61"/>
      <c r="C61" s="61" t="s">
        <v>168</v>
      </c>
      <c r="D61" s="61"/>
      <c r="E61" s="61" t="s">
        <v>169</v>
      </c>
      <c r="F61" s="61"/>
      <c r="N61" s="19" t="s">
        <v>137</v>
      </c>
      <c r="O61" s="28">
        <v>593200000</v>
      </c>
      <c r="P61">
        <v>0.89404280720764984</v>
      </c>
    </row>
    <row r="62" spans="1:16" ht="29.25">
      <c r="A62" s="17" t="s">
        <v>30</v>
      </c>
      <c r="B62" s="17" t="s">
        <v>170</v>
      </c>
      <c r="C62" s="17" t="s">
        <v>30</v>
      </c>
      <c r="D62" s="17" t="s">
        <v>170</v>
      </c>
      <c r="E62" s="17" t="s">
        <v>30</v>
      </c>
      <c r="F62" s="17" t="s">
        <v>170</v>
      </c>
      <c r="N62" s="19" t="s">
        <v>141</v>
      </c>
      <c r="O62" s="28">
        <v>587900000</v>
      </c>
      <c r="P62">
        <v>0.7794182330713505</v>
      </c>
    </row>
    <row r="63" spans="1:16" ht="15">
      <c r="A63" s="19" t="s">
        <v>152</v>
      </c>
      <c r="B63" s="22">
        <v>962800000</v>
      </c>
      <c r="C63" s="19" t="s">
        <v>150</v>
      </c>
      <c r="D63" s="22">
        <v>349700000</v>
      </c>
      <c r="E63" s="19" t="s">
        <v>151</v>
      </c>
      <c r="F63" s="22">
        <v>502700000</v>
      </c>
      <c r="N63" s="19" t="s">
        <v>145</v>
      </c>
      <c r="O63" s="28">
        <v>428900000</v>
      </c>
      <c r="P63">
        <v>0.71849420023605604</v>
      </c>
    </row>
    <row r="64" spans="1:16" ht="15">
      <c r="A64" s="19" t="s">
        <v>137</v>
      </c>
      <c r="B64" s="22">
        <v>593200000</v>
      </c>
      <c r="C64" s="19" t="s">
        <v>138</v>
      </c>
      <c r="D64" s="22">
        <v>601800000</v>
      </c>
      <c r="E64" s="19" t="s">
        <v>139</v>
      </c>
      <c r="F64" s="22">
        <v>808000000</v>
      </c>
      <c r="N64" s="19" t="s">
        <v>149</v>
      </c>
      <c r="O64" s="28">
        <v>276600000</v>
      </c>
      <c r="P64">
        <v>0.39093694509577948</v>
      </c>
    </row>
    <row r="65" spans="1:16" ht="15">
      <c r="A65" s="19" t="s">
        <v>141</v>
      </c>
      <c r="B65" s="22">
        <v>587900000</v>
      </c>
      <c r="C65" s="19" t="s">
        <v>142</v>
      </c>
      <c r="D65" s="22">
        <v>756400000</v>
      </c>
      <c r="E65" s="19" t="s">
        <v>143</v>
      </c>
      <c r="F65" s="22">
        <v>686300000</v>
      </c>
      <c r="N65" s="19" t="s">
        <v>152</v>
      </c>
      <c r="O65" s="28">
        <v>962800000</v>
      </c>
      <c r="P65">
        <v>1.1604531195578984</v>
      </c>
    </row>
    <row r="66" spans="1:16" ht="15">
      <c r="A66" s="19" t="s">
        <v>145</v>
      </c>
      <c r="B66" s="22">
        <v>428900000</v>
      </c>
      <c r="C66" s="19" t="s">
        <v>146</v>
      </c>
      <c r="D66" s="22">
        <v>643300000</v>
      </c>
      <c r="E66" s="19" t="s">
        <v>147</v>
      </c>
      <c r="F66" s="22">
        <v>339700000</v>
      </c>
      <c r="N66" s="19" t="s">
        <v>138</v>
      </c>
      <c r="O66" s="28">
        <v>601800000</v>
      </c>
      <c r="P66">
        <v>0.88642294477443861</v>
      </c>
    </row>
    <row r="67" spans="1:16" ht="15">
      <c r="A67" s="19" t="s">
        <v>149</v>
      </c>
      <c r="B67" s="22">
        <v>276600000</v>
      </c>
      <c r="C67" s="19"/>
      <c r="D67" s="19"/>
      <c r="E67" s="19"/>
      <c r="F67" s="19"/>
      <c r="N67" s="19" t="s">
        <v>142</v>
      </c>
      <c r="O67" s="28">
        <v>756400000</v>
      </c>
      <c r="P67">
        <v>0.97177350359414683</v>
      </c>
    </row>
    <row r="68" spans="1:16" ht="15">
      <c r="N68" s="19" t="s">
        <v>146</v>
      </c>
      <c r="O68" s="28">
        <v>643300000</v>
      </c>
      <c r="P68">
        <v>0.56398601653003277</v>
      </c>
    </row>
    <row r="69" spans="1:16" ht="15">
      <c r="A69" s="1" t="s">
        <v>171</v>
      </c>
      <c r="M69" s="25"/>
      <c r="N69" s="19" t="s">
        <v>150</v>
      </c>
      <c r="O69" s="28">
        <v>349700000</v>
      </c>
      <c r="P69">
        <v>1.0614236008153279</v>
      </c>
    </row>
    <row r="70" spans="1:16" ht="43.5">
      <c r="A70" s="27" t="s">
        <v>172</v>
      </c>
      <c r="B70" s="27" t="s">
        <v>173</v>
      </c>
      <c r="C70" s="28" t="s">
        <v>4</v>
      </c>
      <c r="D70" s="23" t="s">
        <v>172</v>
      </c>
      <c r="E70" s="23" t="s">
        <v>174</v>
      </c>
      <c r="F70" s="23" t="s">
        <v>175</v>
      </c>
      <c r="G70" s="23" t="s">
        <v>176</v>
      </c>
      <c r="H70" s="23" t="s">
        <v>177</v>
      </c>
      <c r="I70" s="24" t="s">
        <v>178</v>
      </c>
      <c r="J70" s="23" t="s">
        <v>179</v>
      </c>
      <c r="M70" s="26"/>
      <c r="N70" s="19" t="s">
        <v>139</v>
      </c>
      <c r="O70" s="28">
        <v>808000000</v>
      </c>
      <c r="P70">
        <v>1.2029018043041704</v>
      </c>
    </row>
    <row r="71" spans="1:16" ht="15">
      <c r="A71" s="29">
        <v>457184</v>
      </c>
      <c r="B71" s="27">
        <v>46875</v>
      </c>
      <c r="C71" s="28" t="s">
        <v>152</v>
      </c>
      <c r="D71" s="28">
        <v>11257.2</v>
      </c>
      <c r="E71" s="30">
        <f>(0.0176*D71)^1.1265</f>
        <v>386.81770651929941</v>
      </c>
      <c r="F71" s="37">
        <v>48</v>
      </c>
      <c r="G71" s="30">
        <f>F71*3*0.001</f>
        <v>0.14400000000000002</v>
      </c>
      <c r="H71" s="23">
        <f>E71*G71</f>
        <v>55.701749738779121</v>
      </c>
      <c r="I71" s="37">
        <f>H71/F71</f>
        <v>1.1604531195578984</v>
      </c>
      <c r="J71" s="28">
        <v>962800000</v>
      </c>
      <c r="M71" s="26"/>
      <c r="N71" s="19" t="s">
        <v>143</v>
      </c>
      <c r="O71" s="28">
        <v>686300000</v>
      </c>
      <c r="P71" s="37">
        <v>1.102024428862701</v>
      </c>
    </row>
    <row r="72" spans="1:16" ht="15">
      <c r="A72" s="29">
        <v>264108</v>
      </c>
      <c r="B72" s="27">
        <v>23437.5</v>
      </c>
      <c r="C72" s="28" t="s">
        <v>137</v>
      </c>
      <c r="D72" s="28">
        <v>8930.6</v>
      </c>
      <c r="E72" s="30">
        <f t="shared" ref="E72:E83" si="16">(0.0176*D72)^1.1265</f>
        <v>298.0142690692166</v>
      </c>
      <c r="F72" s="37">
        <v>54</v>
      </c>
      <c r="G72" s="30">
        <f t="shared" ref="G72:G83" si="17">F72*3*0.001</f>
        <v>0.16200000000000001</v>
      </c>
      <c r="H72" s="23">
        <f t="shared" ref="H72:H83" si="18">E72*G72</f>
        <v>48.278311589213089</v>
      </c>
      <c r="I72" s="37">
        <f>H72/F72</f>
        <v>0.89404280720764984</v>
      </c>
      <c r="J72" s="28">
        <v>593200000</v>
      </c>
      <c r="M72" s="26"/>
      <c r="N72" s="19" t="s">
        <v>151</v>
      </c>
      <c r="O72" s="28">
        <v>502700000</v>
      </c>
      <c r="P72">
        <v>0.83544100624454631</v>
      </c>
    </row>
    <row r="73" spans="1:16" ht="15">
      <c r="A73" s="29">
        <v>163728</v>
      </c>
      <c r="B73" s="27">
        <v>11718.75</v>
      </c>
      <c r="C73" s="28" t="s">
        <v>141</v>
      </c>
      <c r="D73" s="28">
        <v>7906.5</v>
      </c>
      <c r="E73" s="30">
        <f t="shared" si="16"/>
        <v>259.80607769045014</v>
      </c>
      <c r="F73" s="37">
        <v>51</v>
      </c>
      <c r="G73" s="30">
        <f t="shared" si="17"/>
        <v>0.153</v>
      </c>
      <c r="H73" s="23">
        <f t="shared" si="18"/>
        <v>39.750329886638873</v>
      </c>
      <c r="I73" s="37">
        <f t="shared" ref="I72:I83" si="19">H73/F73</f>
        <v>0.7794182330713505</v>
      </c>
      <c r="J73" s="28">
        <v>587900000</v>
      </c>
      <c r="M73" s="26"/>
      <c r="N73" s="19" t="s">
        <v>147</v>
      </c>
      <c r="O73" s="28">
        <v>339700000</v>
      </c>
      <c r="P73">
        <v>0.57674553331907419</v>
      </c>
    </row>
    <row r="74" spans="1:16" ht="15">
      <c r="A74" s="29">
        <v>80609</v>
      </c>
      <c r="B74" s="27">
        <v>5859.375</v>
      </c>
      <c r="C74" s="28" t="s">
        <v>145</v>
      </c>
      <c r="D74" s="28">
        <v>7355.4</v>
      </c>
      <c r="E74" s="30">
        <f t="shared" si="16"/>
        <v>239.49806674535202</v>
      </c>
      <c r="F74" s="37">
        <v>50</v>
      </c>
      <c r="G74" s="30">
        <f t="shared" si="17"/>
        <v>0.15</v>
      </c>
      <c r="H74" s="23">
        <f t="shared" si="18"/>
        <v>35.924710011802802</v>
      </c>
      <c r="I74" s="37">
        <f t="shared" si="19"/>
        <v>0.71849420023605604</v>
      </c>
      <c r="J74" s="28">
        <v>428900000</v>
      </c>
      <c r="M74" s="26"/>
    </row>
    <row r="75" spans="1:16">
      <c r="A75" s="29">
        <v>47115</v>
      </c>
      <c r="B75" s="27">
        <v>2929.6875</v>
      </c>
      <c r="C75" s="28" t="s">
        <v>149</v>
      </c>
      <c r="D75" s="28">
        <v>4285.2</v>
      </c>
      <c r="E75" s="30">
        <f t="shared" si="16"/>
        <v>130.31231503192649</v>
      </c>
      <c r="F75" s="37">
        <v>43</v>
      </c>
      <c r="G75" s="30">
        <f t="shared" si="17"/>
        <v>0.129</v>
      </c>
      <c r="H75" s="23">
        <f t="shared" si="18"/>
        <v>16.810288639118518</v>
      </c>
      <c r="I75" s="37">
        <f t="shared" si="19"/>
        <v>0.39093694509577948</v>
      </c>
      <c r="J75" s="28">
        <v>276600000</v>
      </c>
      <c r="M75" s="26"/>
    </row>
    <row r="76" spans="1:16">
      <c r="A76" s="29">
        <v>24454</v>
      </c>
      <c r="B76" s="27">
        <v>1464.84375</v>
      </c>
      <c r="C76" s="28" t="s">
        <v>150</v>
      </c>
      <c r="D76" s="28">
        <v>10400.200000000001</v>
      </c>
      <c r="E76" s="30">
        <f t="shared" si="16"/>
        <v>353.80786693844266</v>
      </c>
      <c r="F76" s="37">
        <v>55</v>
      </c>
      <c r="G76" s="30">
        <f t="shared" si="17"/>
        <v>0.16500000000000001</v>
      </c>
      <c r="H76" s="23">
        <f t="shared" si="18"/>
        <v>58.378298044843042</v>
      </c>
      <c r="I76" s="37">
        <f t="shared" si="19"/>
        <v>1.0614236008153279</v>
      </c>
      <c r="J76" s="28">
        <v>349700000</v>
      </c>
      <c r="M76" s="26"/>
    </row>
    <row r="77" spans="1:16">
      <c r="A77" s="29">
        <v>12128</v>
      </c>
      <c r="B77" s="27">
        <v>732.421875</v>
      </c>
      <c r="C77" s="28" t="s">
        <v>138</v>
      </c>
      <c r="D77" s="28">
        <v>8863</v>
      </c>
      <c r="E77" s="30">
        <f t="shared" si="16"/>
        <v>295.47431492481286</v>
      </c>
      <c r="F77" s="37">
        <v>55</v>
      </c>
      <c r="G77" s="30">
        <f t="shared" si="17"/>
        <v>0.16500000000000001</v>
      </c>
      <c r="H77" s="23">
        <f t="shared" si="18"/>
        <v>48.753261962594124</v>
      </c>
      <c r="I77" s="37">
        <f t="shared" si="19"/>
        <v>0.88642294477443861</v>
      </c>
      <c r="J77" s="28">
        <v>601800000</v>
      </c>
      <c r="M77" s="26"/>
    </row>
    <row r="78" spans="1:16">
      <c r="A78" s="29">
        <v>6710</v>
      </c>
      <c r="B78" s="27">
        <v>366.2109375</v>
      </c>
      <c r="C78" s="28" t="s">
        <v>142</v>
      </c>
      <c r="D78" s="28">
        <v>9616.6</v>
      </c>
      <c r="E78" s="30">
        <f t="shared" si="16"/>
        <v>323.92450119804892</v>
      </c>
      <c r="F78" s="37">
        <v>55</v>
      </c>
      <c r="G78" s="30">
        <f t="shared" si="17"/>
        <v>0.16500000000000001</v>
      </c>
      <c r="H78" s="23">
        <f t="shared" si="18"/>
        <v>53.447542697678074</v>
      </c>
      <c r="I78" s="37">
        <f t="shared" si="19"/>
        <v>0.97177350359414683</v>
      </c>
      <c r="J78" s="28">
        <v>756400000</v>
      </c>
      <c r="M78" s="26"/>
    </row>
    <row r="79" spans="1:16">
      <c r="A79" s="29">
        <v>3540</v>
      </c>
      <c r="B79" s="27">
        <v>183.10546875</v>
      </c>
      <c r="C79" s="28" t="s">
        <v>146</v>
      </c>
      <c r="D79" s="28">
        <v>5932.8</v>
      </c>
      <c r="E79" s="30">
        <f t="shared" si="16"/>
        <v>187.99533884334426</v>
      </c>
      <c r="F79" s="37">
        <v>54</v>
      </c>
      <c r="G79" s="30">
        <f t="shared" si="17"/>
        <v>0.16200000000000001</v>
      </c>
      <c r="H79" s="23">
        <f t="shared" si="18"/>
        <v>30.455244892621771</v>
      </c>
      <c r="I79" s="37">
        <f t="shared" si="19"/>
        <v>0.56398601653003277</v>
      </c>
      <c r="J79" s="28">
        <v>643300000</v>
      </c>
    </row>
    <row r="80" spans="1:16">
      <c r="A80" s="38"/>
      <c r="B80" s="28"/>
      <c r="C80" s="28" t="s">
        <v>151</v>
      </c>
      <c r="D80" s="28">
        <v>8409</v>
      </c>
      <c r="E80" s="30">
        <f t="shared" si="16"/>
        <v>278.48033541484875</v>
      </c>
      <c r="F80" s="37">
        <v>53</v>
      </c>
      <c r="G80" s="30">
        <f t="shared" si="17"/>
        <v>0.159</v>
      </c>
      <c r="H80" s="23">
        <f t="shared" si="18"/>
        <v>44.278373330960953</v>
      </c>
      <c r="I80" s="37">
        <f t="shared" si="19"/>
        <v>0.83544100624454631</v>
      </c>
      <c r="J80" s="28">
        <v>502700000</v>
      </c>
    </row>
    <row r="81" spans="1:10">
      <c r="A81" s="28"/>
      <c r="B81" s="28"/>
      <c r="C81" s="28" t="s">
        <v>139</v>
      </c>
      <c r="D81" s="28">
        <v>11622</v>
      </c>
      <c r="E81" s="30">
        <f t="shared" si="16"/>
        <v>400.96726810139012</v>
      </c>
      <c r="F81" s="37">
        <v>52</v>
      </c>
      <c r="G81" s="30">
        <f t="shared" si="17"/>
        <v>0.156</v>
      </c>
      <c r="H81" s="23">
        <f t="shared" si="18"/>
        <v>62.550893823816857</v>
      </c>
      <c r="I81" s="37">
        <f t="shared" si="19"/>
        <v>1.2029018043041704</v>
      </c>
      <c r="J81" s="28">
        <v>808000000</v>
      </c>
    </row>
    <row r="82" spans="1:10">
      <c r="A82" s="38"/>
      <c r="B82" s="28"/>
      <c r="C82" s="28" t="s">
        <v>143</v>
      </c>
      <c r="D82" s="28">
        <v>10752.6</v>
      </c>
      <c r="E82" s="30">
        <f t="shared" si="16"/>
        <v>367.34147628756705</v>
      </c>
      <c r="F82" s="37">
        <v>54</v>
      </c>
      <c r="G82" s="30">
        <f t="shared" si="17"/>
        <v>0.16200000000000001</v>
      </c>
      <c r="H82" s="23">
        <f t="shared" si="18"/>
        <v>59.509319158585861</v>
      </c>
      <c r="I82" s="37">
        <f t="shared" si="19"/>
        <v>1.102024428862701</v>
      </c>
      <c r="J82" s="28">
        <v>686300000</v>
      </c>
    </row>
    <row r="83" spans="1:10">
      <c r="A83" s="38"/>
      <c r="B83" s="28"/>
      <c r="C83" s="28" t="s">
        <v>147</v>
      </c>
      <c r="D83" s="28">
        <v>6051.8</v>
      </c>
      <c r="E83" s="30">
        <f t="shared" si="16"/>
        <v>192.24851110635805</v>
      </c>
      <c r="F83" s="37">
        <v>65</v>
      </c>
      <c r="G83" s="30">
        <f t="shared" si="17"/>
        <v>0.19500000000000001</v>
      </c>
      <c r="H83" s="23">
        <f t="shared" si="18"/>
        <v>37.488459665739825</v>
      </c>
      <c r="I83" s="37">
        <f t="shared" si="19"/>
        <v>0.57674553331907419</v>
      </c>
      <c r="J83" s="28">
        <v>339700000</v>
      </c>
    </row>
    <row r="84" spans="1:10">
      <c r="A84" s="1"/>
    </row>
    <row r="85" spans="1:10">
      <c r="A85" s="1"/>
    </row>
    <row r="95" spans="1:10" ht="15">
      <c r="A95" s="1"/>
    </row>
    <row r="97" spans="1:1">
      <c r="A97" t="s">
        <v>180</v>
      </c>
    </row>
    <row r="98" spans="1:1">
      <c r="A98" t="s">
        <v>181</v>
      </c>
    </row>
    <row r="106" spans="1:1" ht="15"/>
    <row r="126" ht="15"/>
  </sheetData>
  <mergeCells count="15">
    <mergeCell ref="I46:L46"/>
    <mergeCell ref="M46:P46"/>
    <mergeCell ref="A16:D16"/>
    <mergeCell ref="E16:H16"/>
    <mergeCell ref="I16:L16"/>
    <mergeCell ref="M16:P16"/>
    <mergeCell ref="A31:D31"/>
    <mergeCell ref="E31:H31"/>
    <mergeCell ref="I31:L31"/>
    <mergeCell ref="M31:P31"/>
    <mergeCell ref="A61:B61"/>
    <mergeCell ref="C61:D61"/>
    <mergeCell ref="E61:F61"/>
    <mergeCell ref="A46:D46"/>
    <mergeCell ref="E46:H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01958-7798-4556-88FA-825CBDA5335D}">
  <dimension ref="A1:U139"/>
  <sheetViews>
    <sheetView topLeftCell="A58" workbookViewId="0">
      <selection activeCell="G98" sqref="G98"/>
    </sheetView>
  </sheetViews>
  <sheetFormatPr defaultRowHeight="14.45"/>
  <cols>
    <col min="1" max="1" width="15.28515625" customWidth="1"/>
    <col min="2" max="6" width="11.28515625" customWidth="1"/>
    <col min="7" max="7" width="15.28515625" customWidth="1"/>
    <col min="8" max="12" width="11.28515625" customWidth="1"/>
    <col min="13" max="13" width="15.28515625" customWidth="1"/>
    <col min="14" max="18" width="11.28515625" customWidth="1"/>
  </cols>
  <sheetData>
    <row r="1" spans="1:21" ht="15">
      <c r="A1" s="32" t="s">
        <v>182</v>
      </c>
    </row>
    <row r="2" spans="1:21" ht="15">
      <c r="A2" s="4" t="s">
        <v>120</v>
      </c>
    </row>
    <row r="3" spans="1:21" ht="15">
      <c r="A3" s="41" t="s">
        <v>3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21" ht="15">
      <c r="A4" s="60" t="s">
        <v>131</v>
      </c>
      <c r="B4" s="60"/>
      <c r="C4" s="60"/>
      <c r="D4" s="60"/>
      <c r="E4" s="60"/>
      <c r="F4" s="60"/>
      <c r="G4" s="60" t="s">
        <v>183</v>
      </c>
      <c r="H4" s="60"/>
      <c r="I4" s="60"/>
      <c r="J4" s="60"/>
      <c r="K4" s="60"/>
      <c r="L4" s="60"/>
      <c r="M4" s="60" t="s">
        <v>184</v>
      </c>
      <c r="N4" s="60"/>
      <c r="O4" s="60"/>
      <c r="P4" s="60"/>
      <c r="Q4" s="60"/>
      <c r="R4" s="60"/>
    </row>
    <row r="5" spans="1:21" ht="15">
      <c r="A5" s="42" t="s">
        <v>30</v>
      </c>
      <c r="B5" s="42" t="s">
        <v>185</v>
      </c>
      <c r="C5" s="42" t="s">
        <v>186</v>
      </c>
      <c r="D5" s="42" t="s">
        <v>187</v>
      </c>
      <c r="E5" s="42" t="s">
        <v>188</v>
      </c>
      <c r="F5" s="42" t="s">
        <v>189</v>
      </c>
      <c r="G5" s="42" t="s">
        <v>30</v>
      </c>
      <c r="H5" s="42" t="s">
        <v>185</v>
      </c>
      <c r="I5" s="42" t="s">
        <v>186</v>
      </c>
      <c r="J5" s="42" t="s">
        <v>187</v>
      </c>
      <c r="K5" s="42" t="s">
        <v>188</v>
      </c>
      <c r="L5" s="42" t="s">
        <v>189</v>
      </c>
      <c r="M5" s="42" t="s">
        <v>30</v>
      </c>
      <c r="N5" s="42" t="s">
        <v>185</v>
      </c>
      <c r="O5" s="42" t="s">
        <v>186</v>
      </c>
      <c r="P5" s="42" t="s">
        <v>187</v>
      </c>
      <c r="Q5" s="42" t="s">
        <v>188</v>
      </c>
      <c r="R5" s="42" t="s">
        <v>189</v>
      </c>
    </row>
    <row r="6" spans="1:21" ht="15">
      <c r="A6" s="9" t="s">
        <v>190</v>
      </c>
      <c r="B6" s="9">
        <v>19.5</v>
      </c>
      <c r="C6" s="9">
        <v>17</v>
      </c>
      <c r="D6" s="9">
        <v>18</v>
      </c>
      <c r="E6" s="9">
        <f>C6-B6</f>
        <v>-2.5</v>
      </c>
      <c r="F6" s="9">
        <f>D6-B6</f>
        <v>-1.5</v>
      </c>
      <c r="G6" s="49" t="s">
        <v>191</v>
      </c>
      <c r="H6" s="9">
        <v>20</v>
      </c>
      <c r="I6" s="9">
        <v>17.5</v>
      </c>
      <c r="J6" s="9">
        <v>16</v>
      </c>
      <c r="K6" s="9">
        <f>I6-H6</f>
        <v>-2.5</v>
      </c>
      <c r="L6" s="9">
        <f>J6-H6</f>
        <v>-4</v>
      </c>
      <c r="M6" s="49" t="s">
        <v>192</v>
      </c>
      <c r="N6" s="9">
        <v>19</v>
      </c>
      <c r="O6" s="9">
        <v>19</v>
      </c>
      <c r="P6" s="9">
        <v>20</v>
      </c>
      <c r="Q6" s="9">
        <f>O6-N6</f>
        <v>0</v>
      </c>
      <c r="R6" s="9">
        <f>P6-N6</f>
        <v>1</v>
      </c>
      <c r="U6" s="9"/>
    </row>
    <row r="7" spans="1:21" ht="15">
      <c r="A7" s="9" t="s">
        <v>193</v>
      </c>
      <c r="B7" s="9">
        <v>17.5</v>
      </c>
      <c r="C7" s="9">
        <v>11.5</v>
      </c>
      <c r="D7" s="9">
        <v>13</v>
      </c>
      <c r="E7" s="9">
        <f t="shared" ref="E7:E15" si="0">C7-B7</f>
        <v>-6</v>
      </c>
      <c r="F7" s="9">
        <f t="shared" ref="F7:F15" si="1">D7-B7</f>
        <v>-4.5</v>
      </c>
      <c r="G7" s="49" t="s">
        <v>194</v>
      </c>
      <c r="H7" s="9">
        <v>12</v>
      </c>
      <c r="I7" s="9">
        <v>15</v>
      </c>
      <c r="J7" s="9">
        <v>13.5</v>
      </c>
      <c r="K7" s="9">
        <f t="shared" ref="K7:K15" si="2">I7-H7</f>
        <v>3</v>
      </c>
      <c r="L7" s="9">
        <f t="shared" ref="L7:L16" si="3">J7-H7</f>
        <v>1.5</v>
      </c>
      <c r="M7" s="49" t="s">
        <v>195</v>
      </c>
      <c r="N7" s="9">
        <v>15.5</v>
      </c>
      <c r="O7" s="9">
        <v>17.5</v>
      </c>
      <c r="P7" s="9">
        <v>15.5</v>
      </c>
      <c r="Q7" s="9">
        <f t="shared" ref="Q7:Q15" si="4">O7-N7</f>
        <v>2</v>
      </c>
      <c r="R7" s="9">
        <f t="shared" ref="R7:R15" si="5">P7-N7</f>
        <v>0</v>
      </c>
      <c r="U7" s="9"/>
    </row>
    <row r="8" spans="1:21" ht="15">
      <c r="A8" s="9" t="s">
        <v>196</v>
      </c>
      <c r="B8" s="9">
        <v>19</v>
      </c>
      <c r="C8" s="9">
        <v>18.5</v>
      </c>
      <c r="D8" s="9">
        <v>18.5</v>
      </c>
      <c r="E8" s="9">
        <f t="shared" si="0"/>
        <v>-0.5</v>
      </c>
      <c r="F8" s="9">
        <f t="shared" si="1"/>
        <v>-0.5</v>
      </c>
      <c r="G8" s="49" t="s">
        <v>197</v>
      </c>
      <c r="H8" s="9">
        <v>18.5</v>
      </c>
      <c r="I8" s="9">
        <v>19</v>
      </c>
      <c r="J8" s="9">
        <v>19</v>
      </c>
      <c r="K8" s="9">
        <f t="shared" si="2"/>
        <v>0.5</v>
      </c>
      <c r="L8" s="9">
        <f t="shared" si="3"/>
        <v>0.5</v>
      </c>
      <c r="M8" s="49" t="s">
        <v>198</v>
      </c>
      <c r="N8" s="9">
        <v>19</v>
      </c>
      <c r="O8" s="9">
        <v>19.5</v>
      </c>
      <c r="P8" s="9">
        <v>19.5</v>
      </c>
      <c r="Q8" s="9">
        <f t="shared" si="4"/>
        <v>0.5</v>
      </c>
      <c r="R8" s="9">
        <f t="shared" si="5"/>
        <v>0.5</v>
      </c>
      <c r="U8" s="9"/>
    </row>
    <row r="9" spans="1:21" ht="15">
      <c r="A9" s="45" t="s">
        <v>199</v>
      </c>
      <c r="B9" s="47" t="s">
        <v>67</v>
      </c>
      <c r="C9" s="9"/>
      <c r="D9" s="9"/>
      <c r="E9" s="9"/>
      <c r="F9" s="9"/>
      <c r="G9" s="49" t="s">
        <v>200</v>
      </c>
      <c r="H9" s="9">
        <v>18.5</v>
      </c>
      <c r="I9" s="9">
        <v>19</v>
      </c>
      <c r="J9" s="9">
        <v>18.5</v>
      </c>
      <c r="K9" s="9">
        <f t="shared" si="2"/>
        <v>0.5</v>
      </c>
      <c r="L9" s="9">
        <f t="shared" si="3"/>
        <v>0</v>
      </c>
      <c r="M9" s="49" t="s">
        <v>201</v>
      </c>
      <c r="N9" s="9">
        <v>12</v>
      </c>
      <c r="O9" s="9">
        <v>19</v>
      </c>
      <c r="P9" s="9">
        <v>16</v>
      </c>
      <c r="Q9" s="9">
        <f t="shared" si="4"/>
        <v>7</v>
      </c>
      <c r="R9" s="9">
        <f t="shared" si="5"/>
        <v>4</v>
      </c>
      <c r="U9" s="9"/>
    </row>
    <row r="10" spans="1:21" ht="15">
      <c r="A10" s="9" t="s">
        <v>202</v>
      </c>
      <c r="B10" s="9">
        <v>19</v>
      </c>
      <c r="C10" s="9">
        <v>20</v>
      </c>
      <c r="D10" s="9">
        <v>20</v>
      </c>
      <c r="E10" s="9">
        <f t="shared" ref="E10:E15" si="6">C10-B10</f>
        <v>1</v>
      </c>
      <c r="F10" s="9">
        <f t="shared" ref="F10:F15" si="7">D10-B10</f>
        <v>1</v>
      </c>
      <c r="G10" s="9" t="s">
        <v>203</v>
      </c>
      <c r="H10" s="9">
        <v>20</v>
      </c>
      <c r="I10" s="9">
        <v>18.5</v>
      </c>
      <c r="J10" s="9">
        <v>20</v>
      </c>
      <c r="K10" s="9">
        <f t="shared" si="2"/>
        <v>-1.5</v>
      </c>
      <c r="L10" s="9">
        <f t="shared" si="3"/>
        <v>0</v>
      </c>
      <c r="M10" s="9" t="s">
        <v>204</v>
      </c>
      <c r="N10" s="9">
        <v>19.5</v>
      </c>
      <c r="O10" s="9">
        <v>17.5</v>
      </c>
      <c r="P10" s="9">
        <v>18</v>
      </c>
      <c r="Q10" s="9">
        <f t="shared" si="4"/>
        <v>-2</v>
      </c>
      <c r="R10" s="9">
        <f t="shared" si="5"/>
        <v>-1.5</v>
      </c>
      <c r="U10" s="9"/>
    </row>
    <row r="11" spans="1:21" ht="15">
      <c r="A11" s="9" t="s">
        <v>205</v>
      </c>
      <c r="B11" s="9">
        <v>18.5</v>
      </c>
      <c r="C11" s="9">
        <v>18</v>
      </c>
      <c r="D11" s="9">
        <v>16</v>
      </c>
      <c r="E11" s="9">
        <f t="shared" si="6"/>
        <v>-0.5</v>
      </c>
      <c r="F11" s="9">
        <f t="shared" si="7"/>
        <v>-2.5</v>
      </c>
      <c r="G11" s="9" t="s">
        <v>206</v>
      </c>
      <c r="H11" s="9">
        <v>18.5</v>
      </c>
      <c r="I11" s="9">
        <v>18.5</v>
      </c>
      <c r="J11" s="9">
        <v>19.5</v>
      </c>
      <c r="K11" s="9">
        <f>I11-H11</f>
        <v>0</v>
      </c>
      <c r="L11" s="9">
        <f t="shared" si="3"/>
        <v>1</v>
      </c>
      <c r="M11" s="9" t="s">
        <v>207</v>
      </c>
      <c r="N11" s="9">
        <v>19</v>
      </c>
      <c r="O11" s="9">
        <v>19.5</v>
      </c>
      <c r="P11" s="9">
        <v>19</v>
      </c>
      <c r="Q11" s="9">
        <f t="shared" si="4"/>
        <v>0.5</v>
      </c>
      <c r="R11" s="9">
        <f t="shared" si="5"/>
        <v>0</v>
      </c>
      <c r="U11" s="9"/>
    </row>
    <row r="12" spans="1:21" ht="15">
      <c r="A12" s="9" t="s">
        <v>208</v>
      </c>
      <c r="B12" s="9">
        <v>20</v>
      </c>
      <c r="C12" s="9">
        <v>15.5</v>
      </c>
      <c r="D12" s="9">
        <v>18</v>
      </c>
      <c r="E12" s="9">
        <f t="shared" si="6"/>
        <v>-4.5</v>
      </c>
      <c r="F12" s="9">
        <f t="shared" si="7"/>
        <v>-2</v>
      </c>
      <c r="G12" s="9" t="s">
        <v>209</v>
      </c>
      <c r="H12" s="9">
        <v>20</v>
      </c>
      <c r="I12" s="9">
        <v>17</v>
      </c>
      <c r="J12" s="9">
        <v>16</v>
      </c>
      <c r="K12" s="9">
        <f t="shared" ref="K12:K18" si="8">I12-H12</f>
        <v>-3</v>
      </c>
      <c r="L12" s="9">
        <f t="shared" si="3"/>
        <v>-4</v>
      </c>
      <c r="M12" s="9" t="s">
        <v>210</v>
      </c>
      <c r="N12" s="9">
        <v>20</v>
      </c>
      <c r="O12" s="9">
        <v>17</v>
      </c>
      <c r="P12" s="9">
        <v>18.5</v>
      </c>
      <c r="Q12" s="9">
        <f t="shared" si="4"/>
        <v>-3</v>
      </c>
      <c r="R12" s="9">
        <f t="shared" si="5"/>
        <v>-1.5</v>
      </c>
      <c r="U12" s="9"/>
    </row>
    <row r="13" spans="1:21" ht="15">
      <c r="A13" s="9" t="s">
        <v>211</v>
      </c>
      <c r="B13" s="9">
        <v>20</v>
      </c>
      <c r="C13" s="9">
        <v>16.5</v>
      </c>
      <c r="D13" s="9">
        <v>18</v>
      </c>
      <c r="E13" s="9">
        <f t="shared" si="6"/>
        <v>-3.5</v>
      </c>
      <c r="F13" s="9">
        <f t="shared" si="7"/>
        <v>-2</v>
      </c>
      <c r="G13" s="9" t="s">
        <v>212</v>
      </c>
      <c r="H13" s="9">
        <v>20</v>
      </c>
      <c r="I13" s="9">
        <v>16</v>
      </c>
      <c r="J13" s="9">
        <v>17.5</v>
      </c>
      <c r="K13" s="9">
        <f t="shared" si="8"/>
        <v>-4</v>
      </c>
      <c r="L13" s="9">
        <f t="shared" si="3"/>
        <v>-2.5</v>
      </c>
      <c r="M13" s="9" t="s">
        <v>213</v>
      </c>
      <c r="N13" s="9">
        <v>18.5</v>
      </c>
      <c r="O13" s="9">
        <v>16.5</v>
      </c>
      <c r="P13" s="9">
        <v>16.5</v>
      </c>
      <c r="Q13" s="9">
        <f t="shared" si="4"/>
        <v>-2</v>
      </c>
      <c r="R13" s="9">
        <f t="shared" si="5"/>
        <v>-2</v>
      </c>
      <c r="U13" s="9"/>
    </row>
    <row r="14" spans="1:21" ht="15">
      <c r="A14" s="9" t="s">
        <v>214</v>
      </c>
      <c r="B14" s="9">
        <v>20</v>
      </c>
      <c r="C14" s="9">
        <v>15</v>
      </c>
      <c r="D14" s="9">
        <v>15.5</v>
      </c>
      <c r="E14" s="9">
        <f t="shared" si="6"/>
        <v>-5</v>
      </c>
      <c r="F14" s="9">
        <f t="shared" si="7"/>
        <v>-4.5</v>
      </c>
      <c r="G14" s="9" t="s">
        <v>215</v>
      </c>
      <c r="H14" s="9">
        <v>20</v>
      </c>
      <c r="I14" s="9">
        <v>17</v>
      </c>
      <c r="J14" s="9">
        <v>16</v>
      </c>
      <c r="K14" s="9">
        <f t="shared" si="8"/>
        <v>-3</v>
      </c>
      <c r="L14" s="9">
        <f t="shared" si="3"/>
        <v>-4</v>
      </c>
      <c r="M14" s="9" t="s">
        <v>216</v>
      </c>
      <c r="N14" s="9">
        <v>18.5</v>
      </c>
      <c r="O14" s="9">
        <v>15.5</v>
      </c>
      <c r="P14" s="9">
        <v>17</v>
      </c>
      <c r="Q14" s="9">
        <f t="shared" si="4"/>
        <v>-3</v>
      </c>
      <c r="R14" s="9">
        <f t="shared" si="5"/>
        <v>-1.5</v>
      </c>
      <c r="U14" s="9"/>
    </row>
    <row r="15" spans="1:21" ht="15">
      <c r="A15" s="9" t="s">
        <v>217</v>
      </c>
      <c r="B15" s="9">
        <v>20</v>
      </c>
      <c r="C15" s="9">
        <v>15.5</v>
      </c>
      <c r="D15" s="9">
        <v>19.5</v>
      </c>
      <c r="E15" s="9">
        <f t="shared" si="6"/>
        <v>-4.5</v>
      </c>
      <c r="F15" s="9">
        <f t="shared" si="7"/>
        <v>-0.5</v>
      </c>
      <c r="G15" s="9" t="s">
        <v>218</v>
      </c>
      <c r="H15" s="9">
        <v>19</v>
      </c>
      <c r="I15" s="9">
        <v>17</v>
      </c>
      <c r="J15" s="9">
        <v>17</v>
      </c>
      <c r="K15" s="9">
        <f t="shared" si="8"/>
        <v>-2</v>
      </c>
      <c r="L15" s="9">
        <f t="shared" si="3"/>
        <v>-2</v>
      </c>
      <c r="M15" s="9" t="s">
        <v>219</v>
      </c>
      <c r="N15" s="9">
        <v>19.5</v>
      </c>
      <c r="O15" s="9">
        <v>18</v>
      </c>
      <c r="P15" s="9">
        <v>18</v>
      </c>
      <c r="Q15" s="9">
        <f t="shared" si="4"/>
        <v>-1.5</v>
      </c>
      <c r="R15" s="9">
        <f t="shared" si="5"/>
        <v>-1.5</v>
      </c>
      <c r="U15" s="9"/>
    </row>
    <row r="16" spans="1:21" ht="15">
      <c r="A16" s="45" t="s">
        <v>220</v>
      </c>
      <c r="B16" s="47" t="s">
        <v>67</v>
      </c>
      <c r="C16" s="9"/>
      <c r="D16" s="9"/>
      <c r="E16" s="9"/>
      <c r="F16" s="9"/>
      <c r="G16" s="9" t="s">
        <v>221</v>
      </c>
      <c r="H16" s="9">
        <v>20</v>
      </c>
      <c r="I16" s="9">
        <v>17.5</v>
      </c>
      <c r="J16" s="9">
        <v>15</v>
      </c>
      <c r="K16" s="9">
        <f t="shared" si="8"/>
        <v>-2.5</v>
      </c>
      <c r="L16" s="9">
        <f t="shared" si="3"/>
        <v>-5</v>
      </c>
      <c r="M16" s="45" t="s">
        <v>222</v>
      </c>
      <c r="N16" s="47" t="s">
        <v>67</v>
      </c>
      <c r="O16" s="9"/>
      <c r="P16" s="9"/>
      <c r="Q16" s="9"/>
      <c r="R16" s="9"/>
    </row>
    <row r="17" spans="1:18" ht="15">
      <c r="A17" s="41" t="s">
        <v>223</v>
      </c>
      <c r="B17" s="41">
        <f>AVERAGE(B6:B16)</f>
        <v>19.277777777777779</v>
      </c>
      <c r="C17" s="41">
        <f t="shared" ref="C17:F17" si="9">AVERAGE(C6:C16)</f>
        <v>16.388888888888889</v>
      </c>
      <c r="D17" s="41">
        <f t="shared" si="9"/>
        <v>17.388888888888889</v>
      </c>
      <c r="E17" s="41">
        <f t="shared" si="9"/>
        <v>-2.8888888888888888</v>
      </c>
      <c r="F17" s="41">
        <f t="shared" si="9"/>
        <v>-1.8888888888888888</v>
      </c>
      <c r="G17" s="41"/>
      <c r="H17" s="41">
        <f t="shared" ref="H17:L17" si="10">AVERAGE(H6:H16)</f>
        <v>18.772727272727273</v>
      </c>
      <c r="I17" s="41">
        <f t="shared" si="10"/>
        <v>17.454545454545453</v>
      </c>
      <c r="J17" s="41">
        <f t="shared" si="10"/>
        <v>17.09090909090909</v>
      </c>
      <c r="K17" s="41">
        <f t="shared" si="10"/>
        <v>-1.3181818181818181</v>
      </c>
      <c r="L17" s="41">
        <f t="shared" si="10"/>
        <v>-1.6818181818181819</v>
      </c>
      <c r="M17" s="41"/>
      <c r="N17" s="41">
        <f t="shared" ref="N17:R17" si="11">AVERAGE(N6:N16)</f>
        <v>18.05</v>
      </c>
      <c r="O17" s="41">
        <f t="shared" si="11"/>
        <v>17.899999999999999</v>
      </c>
      <c r="P17" s="41">
        <f t="shared" si="11"/>
        <v>17.8</v>
      </c>
      <c r="Q17" s="41">
        <f t="shared" si="11"/>
        <v>-0.15</v>
      </c>
      <c r="R17" s="41">
        <f t="shared" si="11"/>
        <v>-0.25</v>
      </c>
    </row>
    <row r="18" spans="1:18" ht="15">
      <c r="A18" s="41" t="s">
        <v>224</v>
      </c>
      <c r="B18" s="41">
        <f>STDEV(B6:B16)</f>
        <v>0.87002554240921248</v>
      </c>
      <c r="C18" s="41">
        <f t="shared" ref="C18:R18" si="12">STDEV(C6:C16)</f>
        <v>2.446653042650528</v>
      </c>
      <c r="D18" s="41">
        <f t="shared" si="12"/>
        <v>2.1905732380158134</v>
      </c>
      <c r="E18" s="41">
        <f t="shared" si="12"/>
        <v>2.4080305461333147</v>
      </c>
      <c r="F18" s="41">
        <f t="shared" si="12"/>
        <v>1.8162078931419472</v>
      </c>
      <c r="G18" s="41"/>
      <c r="H18" s="41">
        <f t="shared" si="12"/>
        <v>2.3490810582399666</v>
      </c>
      <c r="I18" s="41">
        <f t="shared" si="12"/>
        <v>1.2540842366951563</v>
      </c>
      <c r="J18" s="41">
        <f t="shared" si="12"/>
        <v>2.022599587389728</v>
      </c>
      <c r="K18" s="41">
        <f t="shared" si="12"/>
        <v>2.0769295519194588</v>
      </c>
      <c r="L18" s="41">
        <f t="shared" si="12"/>
        <v>2.3587361793206898</v>
      </c>
      <c r="M18" s="41"/>
      <c r="N18" s="41">
        <f t="shared" si="12"/>
        <v>2.4545875417267133</v>
      </c>
      <c r="O18" s="41">
        <f t="shared" si="12"/>
        <v>1.3498971154211059</v>
      </c>
      <c r="P18" s="41">
        <f t="shared" si="12"/>
        <v>1.5129074290546956</v>
      </c>
      <c r="Q18" s="41">
        <f t="shared" si="12"/>
        <v>3.0097065194688559</v>
      </c>
      <c r="R18" s="41">
        <f t="shared" si="12"/>
        <v>1.8142950880897701</v>
      </c>
    </row>
    <row r="19" spans="1:18" ht="1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</row>
    <row r="20" spans="1:18" ht="15">
      <c r="A20" s="41" t="s">
        <v>225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</row>
    <row r="21" spans="1:18" ht="15">
      <c r="A21" s="60" t="s">
        <v>131</v>
      </c>
      <c r="B21" s="60"/>
      <c r="C21" s="60"/>
      <c r="D21" s="60"/>
      <c r="E21" s="60"/>
      <c r="F21" s="60"/>
      <c r="G21" s="60" t="s">
        <v>183</v>
      </c>
      <c r="H21" s="60"/>
      <c r="I21" s="60"/>
      <c r="J21" s="60"/>
      <c r="K21" s="60"/>
      <c r="L21" s="60"/>
      <c r="M21" s="60" t="s">
        <v>184</v>
      </c>
      <c r="N21" s="60"/>
      <c r="O21" s="60"/>
      <c r="P21" s="60"/>
      <c r="Q21" s="60"/>
      <c r="R21" s="60"/>
    </row>
    <row r="22" spans="1:18" ht="15">
      <c r="A22" s="42" t="s">
        <v>30</v>
      </c>
      <c r="B22" s="42" t="s">
        <v>185</v>
      </c>
      <c r="C22" s="42" t="s">
        <v>186</v>
      </c>
      <c r="D22" s="42" t="s">
        <v>187</v>
      </c>
      <c r="E22" s="42" t="s">
        <v>188</v>
      </c>
      <c r="F22" s="42" t="s">
        <v>189</v>
      </c>
      <c r="G22" s="42" t="s">
        <v>30</v>
      </c>
      <c r="H22" s="42" t="s">
        <v>185</v>
      </c>
      <c r="I22" s="42" t="s">
        <v>186</v>
      </c>
      <c r="J22" s="42" t="s">
        <v>187</v>
      </c>
      <c r="K22" s="42" t="s">
        <v>188</v>
      </c>
      <c r="L22" s="42" t="s">
        <v>189</v>
      </c>
      <c r="M22" s="42" t="s">
        <v>30</v>
      </c>
      <c r="N22" s="42" t="s">
        <v>185</v>
      </c>
      <c r="O22" s="42" t="s">
        <v>186</v>
      </c>
      <c r="P22" s="42" t="s">
        <v>187</v>
      </c>
      <c r="Q22" s="42" t="s">
        <v>188</v>
      </c>
      <c r="R22" s="42" t="s">
        <v>189</v>
      </c>
    </row>
    <row r="23" spans="1:18" ht="15">
      <c r="A23" s="9" t="s">
        <v>190</v>
      </c>
      <c r="B23" s="9">
        <v>20</v>
      </c>
      <c r="C23" s="9">
        <v>17</v>
      </c>
      <c r="D23" s="9">
        <v>19</v>
      </c>
      <c r="E23" s="9">
        <f>C23-B23</f>
        <v>-3</v>
      </c>
      <c r="F23" s="9">
        <f>D23-B23</f>
        <v>-1</v>
      </c>
      <c r="G23" s="49" t="s">
        <v>191</v>
      </c>
      <c r="H23" s="9">
        <v>21</v>
      </c>
      <c r="I23" s="9">
        <v>16.5</v>
      </c>
      <c r="J23" s="9">
        <v>16</v>
      </c>
      <c r="K23" s="9">
        <f>I23-H23</f>
        <v>-4.5</v>
      </c>
      <c r="L23" s="9">
        <f>J23-H23</f>
        <v>-5</v>
      </c>
      <c r="M23" s="49" t="s">
        <v>192</v>
      </c>
      <c r="N23" s="9">
        <v>19</v>
      </c>
      <c r="O23" s="9">
        <v>18.5</v>
      </c>
      <c r="P23" s="9">
        <v>20.5</v>
      </c>
      <c r="Q23" s="9">
        <f>O23-N23</f>
        <v>-0.5</v>
      </c>
      <c r="R23" s="9">
        <f>P23-N23</f>
        <v>1.5</v>
      </c>
    </row>
    <row r="24" spans="1:18" ht="15">
      <c r="A24" s="9" t="s">
        <v>193</v>
      </c>
      <c r="B24" s="9">
        <v>17</v>
      </c>
      <c r="C24" s="9">
        <v>9</v>
      </c>
      <c r="D24" s="9">
        <v>14</v>
      </c>
      <c r="E24" s="9">
        <f t="shared" ref="E24:E32" si="13">C24-B24</f>
        <v>-8</v>
      </c>
      <c r="F24" s="9">
        <f t="shared" ref="F24:F32" si="14">D24-B24</f>
        <v>-3</v>
      </c>
      <c r="G24" s="49" t="s">
        <v>194</v>
      </c>
      <c r="H24" s="9">
        <v>15</v>
      </c>
      <c r="I24" s="9">
        <v>15.5</v>
      </c>
      <c r="J24" s="9">
        <v>15</v>
      </c>
      <c r="K24" s="9">
        <f t="shared" ref="K24:K33" si="15">I24-H24</f>
        <v>0.5</v>
      </c>
      <c r="L24" s="9">
        <f t="shared" ref="L24:L33" si="16">J24-H24</f>
        <v>0</v>
      </c>
      <c r="M24" s="49" t="s">
        <v>195</v>
      </c>
      <c r="N24" s="9">
        <v>17</v>
      </c>
      <c r="O24" s="9">
        <v>17</v>
      </c>
      <c r="P24" s="9">
        <v>17.5</v>
      </c>
      <c r="Q24" s="9">
        <f t="shared" ref="Q24:Q33" si="17">O24-N24</f>
        <v>0</v>
      </c>
      <c r="R24" s="9">
        <f t="shared" ref="R24:R33" si="18">P24-N24</f>
        <v>0.5</v>
      </c>
    </row>
    <row r="25" spans="1:18" ht="15">
      <c r="A25" s="9" t="s">
        <v>196</v>
      </c>
      <c r="B25" s="9">
        <v>19</v>
      </c>
      <c r="C25" s="9">
        <v>20</v>
      </c>
      <c r="D25" s="9">
        <v>18.5</v>
      </c>
      <c r="E25" s="9">
        <f t="shared" si="13"/>
        <v>1</v>
      </c>
      <c r="F25" s="9">
        <f t="shared" si="14"/>
        <v>-0.5</v>
      </c>
      <c r="G25" s="49" t="s">
        <v>197</v>
      </c>
      <c r="H25" s="9">
        <v>17.5</v>
      </c>
      <c r="I25" s="9">
        <v>18.5</v>
      </c>
      <c r="J25" s="9">
        <v>18.5</v>
      </c>
      <c r="K25" s="9">
        <f t="shared" si="15"/>
        <v>1</v>
      </c>
      <c r="L25" s="9">
        <f t="shared" si="16"/>
        <v>1</v>
      </c>
      <c r="M25" s="49" t="s">
        <v>198</v>
      </c>
      <c r="N25" s="9">
        <v>18.5</v>
      </c>
      <c r="O25" s="9">
        <v>18.5</v>
      </c>
      <c r="P25" s="9">
        <v>19</v>
      </c>
      <c r="Q25" s="9">
        <f t="shared" si="17"/>
        <v>0</v>
      </c>
      <c r="R25" s="9">
        <f t="shared" si="18"/>
        <v>0.5</v>
      </c>
    </row>
    <row r="26" spans="1:18" ht="15">
      <c r="A26" s="45" t="s">
        <v>199</v>
      </c>
      <c r="B26" s="47" t="s">
        <v>67</v>
      </c>
      <c r="C26" s="9"/>
      <c r="D26" s="9"/>
      <c r="E26" s="9"/>
      <c r="F26" s="9"/>
      <c r="G26" s="49" t="s">
        <v>200</v>
      </c>
      <c r="H26" s="9">
        <v>17</v>
      </c>
      <c r="I26" s="9">
        <v>17.5</v>
      </c>
      <c r="J26" s="9">
        <v>18</v>
      </c>
      <c r="K26" s="9">
        <f t="shared" si="15"/>
        <v>0.5</v>
      </c>
      <c r="L26" s="9">
        <f t="shared" si="16"/>
        <v>1</v>
      </c>
      <c r="M26" s="49" t="s">
        <v>201</v>
      </c>
      <c r="N26" s="9">
        <v>15.5</v>
      </c>
      <c r="O26" s="9">
        <v>15.5</v>
      </c>
      <c r="P26" s="9">
        <v>15.5</v>
      </c>
      <c r="Q26" s="9">
        <f t="shared" si="17"/>
        <v>0</v>
      </c>
      <c r="R26" s="9">
        <f t="shared" si="18"/>
        <v>0</v>
      </c>
    </row>
    <row r="27" spans="1:18" ht="15">
      <c r="A27" s="9" t="s">
        <v>202</v>
      </c>
      <c r="B27" s="9">
        <v>19</v>
      </c>
      <c r="C27" s="9">
        <v>20</v>
      </c>
      <c r="D27" s="9">
        <v>20</v>
      </c>
      <c r="E27" s="9">
        <f t="shared" ref="E27:E32" si="19">C27-B27</f>
        <v>1</v>
      </c>
      <c r="F27" s="9">
        <f t="shared" ref="F27:F32" si="20">D27-B27</f>
        <v>1</v>
      </c>
      <c r="G27" s="9" t="s">
        <v>203</v>
      </c>
      <c r="H27" s="9">
        <v>20.5</v>
      </c>
      <c r="I27" s="9">
        <v>17.5</v>
      </c>
      <c r="J27" s="9">
        <v>19.5</v>
      </c>
      <c r="K27" s="9">
        <f t="shared" si="15"/>
        <v>-3</v>
      </c>
      <c r="L27" s="9">
        <f t="shared" si="16"/>
        <v>-1</v>
      </c>
      <c r="M27" s="9" t="s">
        <v>204</v>
      </c>
      <c r="N27" s="9">
        <v>20.5</v>
      </c>
      <c r="O27" s="9">
        <v>17.5</v>
      </c>
      <c r="P27" s="9">
        <v>19</v>
      </c>
      <c r="Q27" s="9">
        <f t="shared" si="17"/>
        <v>-3</v>
      </c>
      <c r="R27" s="9">
        <f t="shared" si="18"/>
        <v>-1.5</v>
      </c>
    </row>
    <row r="28" spans="1:18" ht="15">
      <c r="A28" s="9" t="s">
        <v>205</v>
      </c>
      <c r="B28" s="9">
        <v>17.5</v>
      </c>
      <c r="C28" s="43">
        <v>17</v>
      </c>
      <c r="D28" s="43">
        <v>16</v>
      </c>
      <c r="E28" s="9">
        <f t="shared" si="19"/>
        <v>-0.5</v>
      </c>
      <c r="F28" s="9">
        <f t="shared" si="20"/>
        <v>-1.5</v>
      </c>
      <c r="G28" s="9" t="s">
        <v>206</v>
      </c>
      <c r="H28" s="9">
        <v>18</v>
      </c>
      <c r="I28" s="9">
        <v>17.5</v>
      </c>
      <c r="J28" s="9">
        <v>20</v>
      </c>
      <c r="K28" s="9">
        <f t="shared" si="15"/>
        <v>-0.5</v>
      </c>
      <c r="L28" s="9">
        <f t="shared" si="16"/>
        <v>2</v>
      </c>
      <c r="M28" s="9" t="s">
        <v>207</v>
      </c>
      <c r="N28" s="9">
        <v>18</v>
      </c>
      <c r="O28" s="9">
        <v>18.5</v>
      </c>
      <c r="P28" s="9">
        <v>19.5</v>
      </c>
      <c r="Q28" s="9">
        <f t="shared" si="17"/>
        <v>0.5</v>
      </c>
      <c r="R28" s="9">
        <f t="shared" si="18"/>
        <v>1.5</v>
      </c>
    </row>
    <row r="29" spans="1:18" ht="15">
      <c r="A29" s="9" t="s">
        <v>208</v>
      </c>
      <c r="B29" s="9">
        <v>20.5</v>
      </c>
      <c r="C29" s="9">
        <v>18</v>
      </c>
      <c r="D29" s="9">
        <v>19</v>
      </c>
      <c r="E29" s="9">
        <f t="shared" si="19"/>
        <v>-2.5</v>
      </c>
      <c r="F29" s="9">
        <f t="shared" si="20"/>
        <v>-1.5</v>
      </c>
      <c r="G29" s="9" t="s">
        <v>209</v>
      </c>
      <c r="H29" s="9">
        <v>20</v>
      </c>
      <c r="I29" s="9">
        <v>17</v>
      </c>
      <c r="J29" s="9">
        <v>16</v>
      </c>
      <c r="K29" s="9">
        <f t="shared" si="15"/>
        <v>-3</v>
      </c>
      <c r="L29" s="9">
        <f t="shared" si="16"/>
        <v>-4</v>
      </c>
      <c r="M29" s="9" t="s">
        <v>210</v>
      </c>
      <c r="N29" s="9">
        <v>20.5</v>
      </c>
      <c r="O29" s="9">
        <v>17.5</v>
      </c>
      <c r="P29" s="9">
        <v>18</v>
      </c>
      <c r="Q29" s="9">
        <f t="shared" si="17"/>
        <v>-3</v>
      </c>
      <c r="R29" s="9">
        <f t="shared" si="18"/>
        <v>-2.5</v>
      </c>
    </row>
    <row r="30" spans="1:18" ht="15">
      <c r="A30" s="9" t="s">
        <v>211</v>
      </c>
      <c r="B30" s="9">
        <v>20.5</v>
      </c>
      <c r="C30" s="9">
        <v>16.5</v>
      </c>
      <c r="D30" s="9">
        <v>18.5</v>
      </c>
      <c r="E30" s="9">
        <f t="shared" si="19"/>
        <v>-4</v>
      </c>
      <c r="F30" s="9">
        <f t="shared" si="20"/>
        <v>-2</v>
      </c>
      <c r="G30" s="9" t="s">
        <v>212</v>
      </c>
      <c r="H30" s="9">
        <v>20</v>
      </c>
      <c r="I30" s="9">
        <v>18</v>
      </c>
      <c r="J30" s="9">
        <v>18.5</v>
      </c>
      <c r="K30" s="9">
        <f>I30-H30</f>
        <v>-2</v>
      </c>
      <c r="L30" s="9">
        <f t="shared" si="16"/>
        <v>-1.5</v>
      </c>
      <c r="M30" s="9" t="s">
        <v>213</v>
      </c>
      <c r="N30" s="9">
        <v>18.5</v>
      </c>
      <c r="O30" s="9">
        <v>18.5</v>
      </c>
      <c r="P30" s="9">
        <v>18.5</v>
      </c>
      <c r="Q30" s="9">
        <f>O30-N30</f>
        <v>0</v>
      </c>
      <c r="R30" s="9">
        <f t="shared" si="18"/>
        <v>0</v>
      </c>
    </row>
    <row r="31" spans="1:18" ht="15">
      <c r="A31" s="9" t="s">
        <v>214</v>
      </c>
      <c r="B31" s="9">
        <v>18.5</v>
      </c>
      <c r="C31" s="9">
        <v>17</v>
      </c>
      <c r="D31" s="9">
        <v>17.5</v>
      </c>
      <c r="E31" s="9">
        <f t="shared" si="19"/>
        <v>-1.5</v>
      </c>
      <c r="F31" s="9">
        <f t="shared" si="20"/>
        <v>-1</v>
      </c>
      <c r="G31" s="9" t="s">
        <v>215</v>
      </c>
      <c r="H31" s="9">
        <v>20.5</v>
      </c>
      <c r="I31" s="9">
        <v>15</v>
      </c>
      <c r="J31" s="9">
        <v>16</v>
      </c>
      <c r="K31" s="9">
        <f t="shared" ref="K31:K33" si="21">I31-H31</f>
        <v>-5.5</v>
      </c>
      <c r="L31" s="9">
        <f t="shared" si="16"/>
        <v>-4.5</v>
      </c>
      <c r="M31" s="9" t="s">
        <v>216</v>
      </c>
      <c r="N31" s="9">
        <v>18.5</v>
      </c>
      <c r="O31" s="9">
        <v>15.5</v>
      </c>
      <c r="P31" s="9">
        <v>17</v>
      </c>
      <c r="Q31" s="9">
        <f t="shared" ref="Q31:Q33" si="22">O31-N31</f>
        <v>-3</v>
      </c>
      <c r="R31" s="9">
        <f t="shared" si="18"/>
        <v>-1.5</v>
      </c>
    </row>
    <row r="32" spans="1:18" ht="15">
      <c r="A32" s="9" t="s">
        <v>217</v>
      </c>
      <c r="B32" s="9">
        <v>21</v>
      </c>
      <c r="C32" s="9">
        <v>17.5</v>
      </c>
      <c r="D32" s="9">
        <v>19</v>
      </c>
      <c r="E32" s="9">
        <f t="shared" si="19"/>
        <v>-3.5</v>
      </c>
      <c r="F32" s="9">
        <f t="shared" si="20"/>
        <v>-2</v>
      </c>
      <c r="G32" s="9" t="s">
        <v>218</v>
      </c>
      <c r="H32" s="9">
        <v>20</v>
      </c>
      <c r="I32" s="9">
        <v>20</v>
      </c>
      <c r="J32" s="9">
        <v>17</v>
      </c>
      <c r="K32" s="9">
        <f t="shared" si="21"/>
        <v>0</v>
      </c>
      <c r="L32" s="9">
        <f t="shared" si="16"/>
        <v>-3</v>
      </c>
      <c r="M32" s="9" t="s">
        <v>219</v>
      </c>
      <c r="N32" s="9">
        <v>20.5</v>
      </c>
      <c r="O32" s="9">
        <v>20</v>
      </c>
      <c r="P32" s="9">
        <v>17.5</v>
      </c>
      <c r="Q32" s="9">
        <f t="shared" si="22"/>
        <v>-0.5</v>
      </c>
      <c r="R32" s="9">
        <f t="shared" si="18"/>
        <v>-3</v>
      </c>
    </row>
    <row r="33" spans="1:18" ht="15">
      <c r="A33" s="45" t="s">
        <v>220</v>
      </c>
      <c r="B33" s="47" t="s">
        <v>67</v>
      </c>
      <c r="C33" s="9"/>
      <c r="D33" s="9"/>
      <c r="E33" s="9"/>
      <c r="F33" s="9"/>
      <c r="G33" s="9" t="s">
        <v>221</v>
      </c>
      <c r="H33" s="9">
        <v>20</v>
      </c>
      <c r="I33" s="9">
        <v>19.5</v>
      </c>
      <c r="J33" s="9">
        <v>16.5</v>
      </c>
      <c r="K33" s="9">
        <f t="shared" si="21"/>
        <v>-0.5</v>
      </c>
      <c r="L33" s="9">
        <f t="shared" si="16"/>
        <v>-3.5</v>
      </c>
      <c r="M33" s="45" t="s">
        <v>222</v>
      </c>
      <c r="N33" s="47" t="s">
        <v>67</v>
      </c>
      <c r="O33" s="9"/>
      <c r="P33" s="9"/>
      <c r="Q33" s="9"/>
      <c r="R33" s="9"/>
    </row>
    <row r="34" spans="1:18" ht="15">
      <c r="A34" s="41" t="s">
        <v>223</v>
      </c>
      <c r="B34" s="41">
        <f>AVERAGE(B23:B33)</f>
        <v>19.222222222222221</v>
      </c>
      <c r="C34" s="41">
        <f t="shared" ref="C34:F34" si="23">AVERAGE(C23:C33)</f>
        <v>16.888888888888889</v>
      </c>
      <c r="D34" s="41">
        <f t="shared" si="23"/>
        <v>17.944444444444443</v>
      </c>
      <c r="E34" s="41">
        <f t="shared" si="23"/>
        <v>-2.3333333333333335</v>
      </c>
      <c r="F34" s="41">
        <f t="shared" si="23"/>
        <v>-1.2777777777777777</v>
      </c>
      <c r="G34" s="41"/>
      <c r="H34" s="41">
        <f t="shared" ref="H34:L34" si="24">AVERAGE(H23:H33)</f>
        <v>19.045454545454547</v>
      </c>
      <c r="I34" s="41">
        <f t="shared" si="24"/>
        <v>17.5</v>
      </c>
      <c r="J34" s="41">
        <f t="shared" si="24"/>
        <v>17.363636363636363</v>
      </c>
      <c r="K34" s="41">
        <f t="shared" si="24"/>
        <v>-1.5454545454545454</v>
      </c>
      <c r="L34" s="41">
        <f t="shared" si="24"/>
        <v>-1.6818181818181819</v>
      </c>
      <c r="M34" s="41"/>
      <c r="N34" s="41">
        <f t="shared" ref="N34:R34" si="25">AVERAGE(N23:N33)</f>
        <v>18.649999999999999</v>
      </c>
      <c r="O34" s="41">
        <f t="shared" si="25"/>
        <v>17.7</v>
      </c>
      <c r="P34" s="41">
        <f t="shared" si="25"/>
        <v>18.2</v>
      </c>
      <c r="Q34" s="41">
        <f t="shared" si="25"/>
        <v>-0.95</v>
      </c>
      <c r="R34" s="41">
        <f t="shared" si="25"/>
        <v>-0.45</v>
      </c>
    </row>
    <row r="35" spans="1:18" ht="15">
      <c r="A35" s="41" t="s">
        <v>224</v>
      </c>
      <c r="B35" s="41">
        <f>STDEV(B23:B33)</f>
        <v>1.3944333775567928</v>
      </c>
      <c r="C35" s="41">
        <f t="shared" ref="C35:R35" si="26">STDEV(C23:C33)</f>
        <v>3.2285617713017487</v>
      </c>
      <c r="D35" s="41">
        <f t="shared" si="26"/>
        <v>1.8615256586407227</v>
      </c>
      <c r="E35" s="41">
        <f t="shared" si="26"/>
        <v>2.8062430400804561</v>
      </c>
      <c r="F35" s="41">
        <f t="shared" si="26"/>
        <v>1.1211353372561426</v>
      </c>
      <c r="G35" s="41"/>
      <c r="H35" s="41">
        <f t="shared" ref="H35:R35" si="27">STDEV(H23:H33)</f>
        <v>1.8901659378814528</v>
      </c>
      <c r="I35" s="41">
        <f t="shared" si="27"/>
        <v>1.51657508881031</v>
      </c>
      <c r="J35" s="41">
        <f t="shared" si="27"/>
        <v>1.6292775867068983</v>
      </c>
      <c r="K35" s="41">
        <f t="shared" si="27"/>
        <v>2.196070871517418</v>
      </c>
      <c r="L35" s="41">
        <f t="shared" si="27"/>
        <v>2.4624452001285966</v>
      </c>
      <c r="M35" s="41"/>
      <c r="N35" s="41">
        <f t="shared" ref="N35:R35" si="28">STDEV(N23:N33)</f>
        <v>1.6167525750370368</v>
      </c>
      <c r="O35" s="41">
        <f t="shared" si="28"/>
        <v>1.4181364924121764</v>
      </c>
      <c r="P35" s="41">
        <f t="shared" si="28"/>
        <v>1.4181364924121764</v>
      </c>
      <c r="Q35" s="41">
        <f t="shared" si="28"/>
        <v>1.4424131015612538</v>
      </c>
      <c r="R35" s="41">
        <f t="shared" si="28"/>
        <v>1.5890248582070705</v>
      </c>
    </row>
    <row r="36" spans="1:18" ht="1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</row>
    <row r="37" spans="1:18" ht="15">
      <c r="A37" s="41" t="s">
        <v>226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</row>
    <row r="38" spans="1:18" ht="15">
      <c r="A38" s="60" t="s">
        <v>131</v>
      </c>
      <c r="B38" s="60"/>
      <c r="C38" s="60"/>
      <c r="D38" s="60"/>
      <c r="E38" s="60"/>
      <c r="F38" s="60"/>
      <c r="G38" s="60" t="s">
        <v>183</v>
      </c>
      <c r="H38" s="60"/>
      <c r="I38" s="60"/>
      <c r="J38" s="60"/>
      <c r="K38" s="60"/>
      <c r="L38" s="60"/>
      <c r="M38" s="60" t="s">
        <v>184</v>
      </c>
      <c r="N38" s="60"/>
      <c r="O38" s="60"/>
      <c r="P38" s="60"/>
      <c r="Q38" s="60"/>
      <c r="R38" s="60"/>
    </row>
    <row r="39" spans="1:18" ht="15">
      <c r="A39" s="42" t="s">
        <v>30</v>
      </c>
      <c r="B39" s="42" t="s">
        <v>185</v>
      </c>
      <c r="C39" s="42" t="s">
        <v>186</v>
      </c>
      <c r="D39" s="42" t="s">
        <v>187</v>
      </c>
      <c r="E39" s="42" t="s">
        <v>188</v>
      </c>
      <c r="F39" s="42" t="s">
        <v>189</v>
      </c>
      <c r="G39" s="42" t="s">
        <v>30</v>
      </c>
      <c r="H39" s="42" t="s">
        <v>185</v>
      </c>
      <c r="I39" s="42" t="s">
        <v>186</v>
      </c>
      <c r="J39" s="42" t="s">
        <v>187</v>
      </c>
      <c r="K39" s="42" t="s">
        <v>188</v>
      </c>
      <c r="L39" s="42" t="s">
        <v>189</v>
      </c>
      <c r="M39" s="42" t="s">
        <v>30</v>
      </c>
      <c r="N39" s="42" t="s">
        <v>185</v>
      </c>
      <c r="O39" s="42" t="s">
        <v>186</v>
      </c>
      <c r="P39" s="42" t="s">
        <v>187</v>
      </c>
      <c r="Q39" s="42" t="s">
        <v>188</v>
      </c>
      <c r="R39" s="42" t="s">
        <v>189</v>
      </c>
    </row>
    <row r="40" spans="1:18" ht="15">
      <c r="A40" s="9" t="s">
        <v>190</v>
      </c>
      <c r="B40" s="9">
        <v>20</v>
      </c>
      <c r="C40" s="9">
        <v>19</v>
      </c>
      <c r="D40" s="9">
        <v>20.5</v>
      </c>
      <c r="E40" s="9">
        <f>C40-B40</f>
        <v>-1</v>
      </c>
      <c r="F40" s="9">
        <f>D40-B40</f>
        <v>0.5</v>
      </c>
      <c r="G40" s="49" t="s">
        <v>191</v>
      </c>
      <c r="H40" s="9">
        <v>21</v>
      </c>
      <c r="I40" s="9">
        <v>19</v>
      </c>
      <c r="J40" s="9">
        <v>18</v>
      </c>
      <c r="K40" s="9">
        <f>I40-H40</f>
        <v>-2</v>
      </c>
      <c r="L40" s="9">
        <f>J40-H40</f>
        <v>-3</v>
      </c>
      <c r="M40" s="49" t="s">
        <v>192</v>
      </c>
      <c r="N40" s="9">
        <v>19</v>
      </c>
      <c r="O40" s="9">
        <v>20</v>
      </c>
      <c r="P40" s="9">
        <v>20.5</v>
      </c>
      <c r="Q40" s="9">
        <f>O40-N40</f>
        <v>1</v>
      </c>
      <c r="R40" s="9">
        <f>P40-N40</f>
        <v>1.5</v>
      </c>
    </row>
    <row r="41" spans="1:18" ht="15">
      <c r="A41" s="9" t="s">
        <v>193</v>
      </c>
      <c r="B41" s="9">
        <v>19</v>
      </c>
      <c r="C41" s="9">
        <v>16</v>
      </c>
      <c r="D41" s="9">
        <v>18.5</v>
      </c>
      <c r="E41" s="9">
        <f t="shared" ref="E41:E49" si="29">C41-B41</f>
        <v>-3</v>
      </c>
      <c r="F41" s="9">
        <f t="shared" ref="F41:F49" si="30">D41-B41</f>
        <v>-0.5</v>
      </c>
      <c r="G41" s="49" t="s">
        <v>194</v>
      </c>
      <c r="H41" s="9">
        <v>17</v>
      </c>
      <c r="I41" s="9">
        <v>17</v>
      </c>
      <c r="J41" s="9">
        <v>17</v>
      </c>
      <c r="K41" s="9">
        <f t="shared" ref="K41:K50" si="31">I41-H41</f>
        <v>0</v>
      </c>
      <c r="L41" s="9">
        <f t="shared" ref="L41:L50" si="32">J41-H41</f>
        <v>0</v>
      </c>
      <c r="M41" s="49" t="s">
        <v>195</v>
      </c>
      <c r="N41" s="9">
        <v>19</v>
      </c>
      <c r="O41" s="9">
        <v>19</v>
      </c>
      <c r="P41" s="9">
        <v>19.5</v>
      </c>
      <c r="Q41" s="9">
        <f t="shared" ref="Q41:Q50" si="33">O41-N41</f>
        <v>0</v>
      </c>
      <c r="R41" s="9">
        <f t="shared" ref="R41:R50" si="34">P41-N41</f>
        <v>0.5</v>
      </c>
    </row>
    <row r="42" spans="1:18" ht="15">
      <c r="A42" s="9" t="s">
        <v>196</v>
      </c>
      <c r="B42" s="43">
        <v>19</v>
      </c>
      <c r="C42" s="43">
        <v>19.5</v>
      </c>
      <c r="D42" s="43">
        <v>20.5</v>
      </c>
      <c r="E42" s="9">
        <f t="shared" si="29"/>
        <v>0.5</v>
      </c>
      <c r="F42" s="9">
        <f t="shared" si="30"/>
        <v>1.5</v>
      </c>
      <c r="G42" s="49" t="s">
        <v>197</v>
      </c>
      <c r="H42" s="9">
        <v>19.5</v>
      </c>
      <c r="I42" s="9">
        <v>19.5</v>
      </c>
      <c r="J42" s="9">
        <v>20</v>
      </c>
      <c r="K42" s="9">
        <f t="shared" si="31"/>
        <v>0</v>
      </c>
      <c r="L42" s="9">
        <f t="shared" si="32"/>
        <v>0.5</v>
      </c>
      <c r="M42" s="49" t="s">
        <v>198</v>
      </c>
      <c r="N42" s="9">
        <v>19</v>
      </c>
      <c r="O42" s="9">
        <v>20</v>
      </c>
      <c r="P42" s="9">
        <v>20</v>
      </c>
      <c r="Q42" s="9">
        <f t="shared" si="33"/>
        <v>1</v>
      </c>
      <c r="R42" s="9">
        <f t="shared" si="34"/>
        <v>1</v>
      </c>
    </row>
    <row r="43" spans="1:18" ht="15">
      <c r="A43" s="45" t="s">
        <v>199</v>
      </c>
      <c r="B43" s="47" t="s">
        <v>67</v>
      </c>
      <c r="C43" s="9"/>
      <c r="D43" s="9"/>
      <c r="E43" s="9"/>
      <c r="F43" s="9"/>
      <c r="G43" s="49" t="s">
        <v>200</v>
      </c>
      <c r="H43" s="9">
        <v>19</v>
      </c>
      <c r="I43" s="9">
        <v>19.5</v>
      </c>
      <c r="J43" s="9">
        <v>20</v>
      </c>
      <c r="K43" s="9">
        <f t="shared" si="31"/>
        <v>0.5</v>
      </c>
      <c r="L43" s="9">
        <f t="shared" si="32"/>
        <v>1</v>
      </c>
      <c r="M43" s="49" t="s">
        <v>201</v>
      </c>
      <c r="N43" s="9">
        <v>17</v>
      </c>
      <c r="O43" s="9">
        <v>19</v>
      </c>
      <c r="P43" s="9">
        <v>17.5</v>
      </c>
      <c r="Q43" s="9">
        <f t="shared" si="33"/>
        <v>2</v>
      </c>
      <c r="R43" s="9">
        <f t="shared" si="34"/>
        <v>0.5</v>
      </c>
    </row>
    <row r="44" spans="1:18" ht="15">
      <c r="A44" s="9" t="s">
        <v>202</v>
      </c>
      <c r="B44" s="9">
        <v>19</v>
      </c>
      <c r="C44" s="9">
        <v>20.5</v>
      </c>
      <c r="D44" s="9">
        <v>20.5</v>
      </c>
      <c r="E44" s="9">
        <f t="shared" ref="E44:E50" si="35">C44-B44</f>
        <v>1.5</v>
      </c>
      <c r="F44" s="9">
        <f t="shared" ref="F44:F50" si="36">D44-B44</f>
        <v>1.5</v>
      </c>
      <c r="G44" s="9" t="s">
        <v>203</v>
      </c>
      <c r="H44" s="9">
        <v>20.5</v>
      </c>
      <c r="I44" s="9">
        <v>19.5</v>
      </c>
      <c r="J44" s="9">
        <v>20</v>
      </c>
      <c r="K44" s="9">
        <f t="shared" si="31"/>
        <v>-1</v>
      </c>
      <c r="L44" s="9">
        <f t="shared" si="32"/>
        <v>-0.5</v>
      </c>
      <c r="M44" s="9" t="s">
        <v>204</v>
      </c>
      <c r="N44" s="9">
        <v>20.5</v>
      </c>
      <c r="O44" s="9">
        <v>19</v>
      </c>
      <c r="P44" s="9">
        <v>20.5</v>
      </c>
      <c r="Q44" s="9">
        <f t="shared" si="33"/>
        <v>-1.5</v>
      </c>
      <c r="R44" s="9">
        <f t="shared" si="34"/>
        <v>0</v>
      </c>
    </row>
    <row r="45" spans="1:18" ht="15">
      <c r="A45" s="9" t="s">
        <v>205</v>
      </c>
      <c r="B45" s="9">
        <v>20</v>
      </c>
      <c r="C45" s="9">
        <v>18</v>
      </c>
      <c r="D45" s="9">
        <v>18.5</v>
      </c>
      <c r="E45" s="9">
        <f t="shared" si="35"/>
        <v>-2</v>
      </c>
      <c r="F45" s="9">
        <f t="shared" si="36"/>
        <v>-1.5</v>
      </c>
      <c r="G45" s="9" t="s">
        <v>206</v>
      </c>
      <c r="H45" s="9">
        <v>18.5</v>
      </c>
      <c r="I45" s="9">
        <v>20</v>
      </c>
      <c r="J45" s="9">
        <v>20.5</v>
      </c>
      <c r="K45" s="9">
        <f t="shared" si="31"/>
        <v>1.5</v>
      </c>
      <c r="L45" s="9">
        <f t="shared" si="32"/>
        <v>2</v>
      </c>
      <c r="M45" s="9" t="s">
        <v>207</v>
      </c>
      <c r="N45" s="9">
        <v>18.5</v>
      </c>
      <c r="O45" s="9">
        <v>20.5</v>
      </c>
      <c r="P45" s="9">
        <v>20</v>
      </c>
      <c r="Q45" s="9">
        <f t="shared" si="33"/>
        <v>2</v>
      </c>
      <c r="R45" s="9">
        <f t="shared" si="34"/>
        <v>1.5</v>
      </c>
    </row>
    <row r="46" spans="1:18" ht="15">
      <c r="A46" s="9" t="s">
        <v>208</v>
      </c>
      <c r="B46" s="9">
        <v>20.5</v>
      </c>
      <c r="C46" s="9">
        <v>19</v>
      </c>
      <c r="D46" s="9">
        <v>20.5</v>
      </c>
      <c r="E46" s="9">
        <f t="shared" si="35"/>
        <v>-1.5</v>
      </c>
      <c r="F46" s="9">
        <f t="shared" si="36"/>
        <v>0</v>
      </c>
      <c r="G46" s="9" t="s">
        <v>209</v>
      </c>
      <c r="H46" s="9">
        <v>20</v>
      </c>
      <c r="I46" s="9">
        <v>17</v>
      </c>
      <c r="J46" s="9">
        <v>17.5</v>
      </c>
      <c r="K46" s="9">
        <f t="shared" si="31"/>
        <v>-3</v>
      </c>
      <c r="L46" s="9">
        <f t="shared" si="32"/>
        <v>-2.5</v>
      </c>
      <c r="M46" s="9" t="s">
        <v>210</v>
      </c>
      <c r="N46" s="9">
        <v>20.5</v>
      </c>
      <c r="O46" s="9">
        <v>19.5</v>
      </c>
      <c r="P46" s="9">
        <v>19.5</v>
      </c>
      <c r="Q46" s="9">
        <f t="shared" si="33"/>
        <v>-1</v>
      </c>
      <c r="R46" s="9">
        <f t="shared" si="34"/>
        <v>-1</v>
      </c>
    </row>
    <row r="47" spans="1:18" ht="15">
      <c r="A47" s="9" t="s">
        <v>211</v>
      </c>
      <c r="B47" s="9">
        <v>20.5</v>
      </c>
      <c r="C47" s="9">
        <v>17</v>
      </c>
      <c r="D47" s="9">
        <v>20</v>
      </c>
      <c r="E47" s="9">
        <f t="shared" si="35"/>
        <v>-3.5</v>
      </c>
      <c r="F47" s="9">
        <f t="shared" si="36"/>
        <v>-0.5</v>
      </c>
      <c r="G47" s="9" t="s">
        <v>212</v>
      </c>
      <c r="H47" s="9">
        <v>20</v>
      </c>
      <c r="I47" s="9">
        <v>17.5</v>
      </c>
      <c r="J47" s="9">
        <v>20</v>
      </c>
      <c r="K47" s="9">
        <f>I47-H47</f>
        <v>-2.5</v>
      </c>
      <c r="L47" s="9">
        <f t="shared" si="32"/>
        <v>0</v>
      </c>
      <c r="M47" s="9" t="s">
        <v>213</v>
      </c>
      <c r="N47" s="9">
        <v>19</v>
      </c>
      <c r="O47" s="9">
        <v>19.5</v>
      </c>
      <c r="P47" s="9">
        <v>19.5</v>
      </c>
      <c r="Q47" s="9">
        <f>O47-N47</f>
        <v>0.5</v>
      </c>
      <c r="R47" s="9">
        <f t="shared" si="34"/>
        <v>0.5</v>
      </c>
    </row>
    <row r="48" spans="1:18" ht="15">
      <c r="A48" s="9" t="s">
        <v>214</v>
      </c>
      <c r="B48" s="9">
        <v>19.5</v>
      </c>
      <c r="C48" s="9">
        <v>18</v>
      </c>
      <c r="D48" s="9">
        <v>18.5</v>
      </c>
      <c r="E48" s="9">
        <f t="shared" si="35"/>
        <v>-1.5</v>
      </c>
      <c r="F48" s="9">
        <f t="shared" si="36"/>
        <v>-1</v>
      </c>
      <c r="G48" s="9" t="s">
        <v>215</v>
      </c>
      <c r="H48" s="9">
        <v>20.5</v>
      </c>
      <c r="I48" s="9">
        <v>18</v>
      </c>
      <c r="J48" s="9">
        <v>17.5</v>
      </c>
      <c r="K48" s="9">
        <f t="shared" ref="K48:K50" si="37">I48-H48</f>
        <v>-2.5</v>
      </c>
      <c r="L48" s="9">
        <f t="shared" si="32"/>
        <v>-3</v>
      </c>
      <c r="M48" s="9" t="s">
        <v>216</v>
      </c>
      <c r="N48" s="9">
        <v>18.5</v>
      </c>
      <c r="O48" s="9">
        <v>18</v>
      </c>
      <c r="P48" s="9">
        <v>18.5</v>
      </c>
      <c r="Q48" s="9">
        <f t="shared" ref="Q48:Q50" si="38">O48-N48</f>
        <v>-0.5</v>
      </c>
      <c r="R48" s="9">
        <f t="shared" si="34"/>
        <v>0</v>
      </c>
    </row>
    <row r="49" spans="1:18" ht="15">
      <c r="A49" s="9" t="s">
        <v>217</v>
      </c>
      <c r="B49" s="9">
        <v>21</v>
      </c>
      <c r="C49" s="9">
        <v>18.5</v>
      </c>
      <c r="D49" s="9">
        <v>19.5</v>
      </c>
      <c r="E49" s="9">
        <f t="shared" si="35"/>
        <v>-2.5</v>
      </c>
      <c r="F49" s="9">
        <f t="shared" si="36"/>
        <v>-1.5</v>
      </c>
      <c r="G49" s="9" t="s">
        <v>218</v>
      </c>
      <c r="H49" s="43">
        <v>20</v>
      </c>
      <c r="I49" s="43">
        <v>19.5</v>
      </c>
      <c r="J49" s="43">
        <v>19.5</v>
      </c>
      <c r="K49" s="9">
        <f t="shared" si="37"/>
        <v>-0.5</v>
      </c>
      <c r="L49" s="9">
        <f t="shared" si="32"/>
        <v>-0.5</v>
      </c>
      <c r="M49" s="9" t="s">
        <v>219</v>
      </c>
      <c r="N49" s="43">
        <v>20.5</v>
      </c>
      <c r="O49" s="43">
        <v>20</v>
      </c>
      <c r="P49" s="43">
        <v>20</v>
      </c>
      <c r="Q49" s="9">
        <f t="shared" si="38"/>
        <v>-0.5</v>
      </c>
      <c r="R49" s="9">
        <f t="shared" si="34"/>
        <v>-0.5</v>
      </c>
    </row>
    <row r="50" spans="1:18" ht="15">
      <c r="A50" s="45" t="s">
        <v>220</v>
      </c>
      <c r="B50" s="47" t="s">
        <v>67</v>
      </c>
      <c r="C50" s="9"/>
      <c r="D50" s="9"/>
      <c r="E50" s="9"/>
      <c r="F50" s="9"/>
      <c r="G50" s="9" t="s">
        <v>221</v>
      </c>
      <c r="H50" s="9">
        <v>20</v>
      </c>
      <c r="I50" s="9">
        <v>19.5</v>
      </c>
      <c r="J50" s="9">
        <v>19</v>
      </c>
      <c r="K50" s="9">
        <f t="shared" si="37"/>
        <v>-0.5</v>
      </c>
      <c r="L50" s="9">
        <f t="shared" si="32"/>
        <v>-1</v>
      </c>
      <c r="M50" s="45" t="s">
        <v>222</v>
      </c>
      <c r="N50" s="47" t="s">
        <v>67</v>
      </c>
      <c r="O50" s="9"/>
      <c r="P50" s="9"/>
      <c r="Q50" s="9"/>
      <c r="R50" s="9"/>
    </row>
    <row r="51" spans="1:18" ht="15">
      <c r="A51" s="41" t="s">
        <v>223</v>
      </c>
      <c r="B51" s="41">
        <f>AVERAGE(B40:B50)</f>
        <v>19.833333333333332</v>
      </c>
      <c r="C51" s="41">
        <f t="shared" ref="C51:F51" si="39">AVERAGE(C40:C50)</f>
        <v>18.388888888888889</v>
      </c>
      <c r="D51" s="41">
        <f t="shared" si="39"/>
        <v>19.666666666666668</v>
      </c>
      <c r="E51" s="41">
        <f t="shared" si="39"/>
        <v>-1.4444444444444444</v>
      </c>
      <c r="F51" s="41">
        <f t="shared" si="39"/>
        <v>-0.16666666666666666</v>
      </c>
      <c r="G51" s="41"/>
      <c r="H51" s="41">
        <f t="shared" ref="H51:L51" si="40">AVERAGE(H40:H50)</f>
        <v>19.636363636363637</v>
      </c>
      <c r="I51" s="41">
        <f t="shared" si="40"/>
        <v>18.727272727272727</v>
      </c>
      <c r="J51" s="41">
        <f t="shared" si="40"/>
        <v>19</v>
      </c>
      <c r="K51" s="41">
        <f t="shared" si="40"/>
        <v>-0.90909090909090906</v>
      </c>
      <c r="L51" s="41">
        <f t="shared" si="40"/>
        <v>-0.63636363636363635</v>
      </c>
      <c r="M51" s="41"/>
      <c r="N51" s="41">
        <f t="shared" ref="N51:R51" si="41">AVERAGE(N40:N50)</f>
        <v>19.149999999999999</v>
      </c>
      <c r="O51" s="41">
        <f t="shared" si="41"/>
        <v>19.45</v>
      </c>
      <c r="P51" s="41">
        <f t="shared" si="41"/>
        <v>19.55</v>
      </c>
      <c r="Q51" s="41">
        <f t="shared" si="41"/>
        <v>0.3</v>
      </c>
      <c r="R51" s="41">
        <f t="shared" si="41"/>
        <v>0.4</v>
      </c>
    </row>
    <row r="52" spans="1:18" ht="15">
      <c r="A52" s="41" t="s">
        <v>224</v>
      </c>
      <c r="B52" s="41">
        <f>STDEV(B40:B50)</f>
        <v>0.75</v>
      </c>
      <c r="C52" s="41">
        <f t="shared" ref="C52:R52" si="42">STDEV(C40:C50)</f>
        <v>1.3411230782859234</v>
      </c>
      <c r="D52" s="41">
        <f t="shared" si="42"/>
        <v>0.93541434669348544</v>
      </c>
      <c r="E52" s="41">
        <f t="shared" si="42"/>
        <v>1.6094339929856638</v>
      </c>
      <c r="F52" s="41">
        <f t="shared" si="42"/>
        <v>1.14564392373896</v>
      </c>
      <c r="G52" s="41"/>
      <c r="H52" s="41">
        <f t="shared" ref="H52:R52" si="43">STDEV(H40:H50)</f>
        <v>1.12006493318265</v>
      </c>
      <c r="I52" s="41">
        <f t="shared" si="43"/>
        <v>1.1261357902943223</v>
      </c>
      <c r="J52" s="41">
        <f t="shared" si="43"/>
        <v>1.2649110640673518</v>
      </c>
      <c r="K52" s="41">
        <f t="shared" si="43"/>
        <v>1.4286038957349552</v>
      </c>
      <c r="L52" s="41">
        <f t="shared" si="43"/>
        <v>1.6292775867068985</v>
      </c>
      <c r="M52" s="41"/>
      <c r="N52" s="41">
        <f t="shared" ref="N52:R52" si="44">STDEV(N40:N50)</f>
        <v>1.1067971810589328</v>
      </c>
      <c r="O52" s="41">
        <f t="shared" si="44"/>
        <v>0.72456883730947197</v>
      </c>
      <c r="P52" s="41">
        <f t="shared" si="44"/>
        <v>0.92646280731248654</v>
      </c>
      <c r="Q52" s="41">
        <f t="shared" si="44"/>
        <v>1.2064640713902572</v>
      </c>
      <c r="R52" s="41">
        <f t="shared" si="44"/>
        <v>0.80966385343274128</v>
      </c>
    </row>
    <row r="53" spans="1:18" ht="15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</row>
    <row r="54" spans="1:18" ht="15">
      <c r="A54" s="41" t="s">
        <v>31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</row>
    <row r="55" spans="1:18" ht="15">
      <c r="A55" s="60" t="s">
        <v>131</v>
      </c>
      <c r="B55" s="60"/>
      <c r="C55" s="60"/>
      <c r="D55" s="60"/>
      <c r="E55" s="60"/>
      <c r="F55" s="60"/>
      <c r="G55" s="60" t="s">
        <v>183</v>
      </c>
      <c r="H55" s="60"/>
      <c r="I55" s="60"/>
      <c r="J55" s="60"/>
      <c r="K55" s="60"/>
      <c r="L55" s="60"/>
      <c r="M55" s="60" t="s">
        <v>184</v>
      </c>
      <c r="N55" s="60"/>
      <c r="O55" s="60"/>
      <c r="P55" s="60"/>
      <c r="Q55" s="60"/>
      <c r="R55" s="60"/>
    </row>
    <row r="56" spans="1:18" ht="15">
      <c r="A56" s="42" t="s">
        <v>30</v>
      </c>
      <c r="B56" s="42" t="s">
        <v>185</v>
      </c>
      <c r="C56" s="42" t="s">
        <v>186</v>
      </c>
      <c r="D56" s="42" t="s">
        <v>187</v>
      </c>
      <c r="E56" s="42" t="s">
        <v>188</v>
      </c>
      <c r="F56" s="42" t="s">
        <v>189</v>
      </c>
      <c r="G56" s="42" t="s">
        <v>30</v>
      </c>
      <c r="H56" s="42" t="s">
        <v>185</v>
      </c>
      <c r="I56" s="42" t="s">
        <v>186</v>
      </c>
      <c r="J56" s="42" t="s">
        <v>187</v>
      </c>
      <c r="K56" s="42" t="s">
        <v>188</v>
      </c>
      <c r="L56" s="42" t="s">
        <v>189</v>
      </c>
      <c r="M56" s="42" t="s">
        <v>30</v>
      </c>
      <c r="N56" s="42" t="s">
        <v>185</v>
      </c>
      <c r="O56" s="42" t="s">
        <v>186</v>
      </c>
      <c r="P56" s="42" t="s">
        <v>187</v>
      </c>
      <c r="Q56" s="42" t="s">
        <v>188</v>
      </c>
      <c r="R56" s="42" t="s">
        <v>189</v>
      </c>
    </row>
    <row r="57" spans="1:18" ht="15">
      <c r="A57" s="9" t="s">
        <v>190</v>
      </c>
      <c r="B57" s="9">
        <v>53.7</v>
      </c>
      <c r="C57" s="9">
        <v>47</v>
      </c>
      <c r="D57" s="9">
        <v>54.7</v>
      </c>
      <c r="E57" s="9">
        <f>C57-B57</f>
        <v>-6.7000000000000028</v>
      </c>
      <c r="F57" s="9">
        <f>D57-B57</f>
        <v>1</v>
      </c>
      <c r="G57" s="49" t="s">
        <v>191</v>
      </c>
      <c r="H57" s="9">
        <v>46.3</v>
      </c>
      <c r="I57" s="9">
        <v>26.3</v>
      </c>
      <c r="J57" s="9">
        <v>108</v>
      </c>
      <c r="K57" s="9">
        <f>I57-H57</f>
        <v>-19.999999999999996</v>
      </c>
      <c r="L57" s="9">
        <f>J57-H57</f>
        <v>61.7</v>
      </c>
      <c r="M57" s="49" t="s">
        <v>192</v>
      </c>
      <c r="N57" s="9">
        <v>45</v>
      </c>
      <c r="O57" s="9">
        <v>16</v>
      </c>
      <c r="P57" s="9">
        <v>29.7</v>
      </c>
      <c r="Q57" s="9">
        <f>O57-N57</f>
        <v>-29</v>
      </c>
      <c r="R57" s="9">
        <f>P57-N57</f>
        <v>-15.3</v>
      </c>
    </row>
    <row r="58" spans="1:18" ht="15">
      <c r="A58" s="9" t="s">
        <v>193</v>
      </c>
      <c r="B58" s="9">
        <v>3.3</v>
      </c>
      <c r="C58" s="9">
        <v>14.7</v>
      </c>
      <c r="D58" s="9">
        <v>10</v>
      </c>
      <c r="E58" s="9">
        <f t="shared" ref="E58:E66" si="45">C58-B58</f>
        <v>11.399999999999999</v>
      </c>
      <c r="F58" s="9">
        <f t="shared" ref="F58:F66" si="46">D58-B58</f>
        <v>6.7</v>
      </c>
      <c r="G58" s="49" t="s">
        <v>194</v>
      </c>
      <c r="H58" s="9">
        <v>3.7</v>
      </c>
      <c r="I58" s="9">
        <v>5.3</v>
      </c>
      <c r="J58" s="9">
        <v>4.7</v>
      </c>
      <c r="K58" s="9">
        <f t="shared" ref="K58:K67" si="47">I58-H58</f>
        <v>1.5999999999999996</v>
      </c>
      <c r="L58" s="9">
        <f t="shared" ref="L58:L67" si="48">J58-H58</f>
        <v>1</v>
      </c>
      <c r="M58" s="49" t="s">
        <v>195</v>
      </c>
      <c r="N58" s="9">
        <v>11.3</v>
      </c>
      <c r="O58" s="9">
        <v>38.700000000000003</v>
      </c>
      <c r="P58" s="9">
        <v>39.299999999999997</v>
      </c>
      <c r="Q58" s="9">
        <f t="shared" ref="Q58:Q67" si="49">O58-N58</f>
        <v>27.400000000000002</v>
      </c>
      <c r="R58" s="9">
        <f t="shared" ref="R58:R67" si="50">P58-N58</f>
        <v>27.999999999999996</v>
      </c>
    </row>
    <row r="59" spans="1:18" ht="15">
      <c r="A59" s="9" t="s">
        <v>196</v>
      </c>
      <c r="B59" s="9">
        <v>29</v>
      </c>
      <c r="C59" s="9">
        <v>28.3</v>
      </c>
      <c r="D59" s="9">
        <v>34.299999999999997</v>
      </c>
      <c r="E59" s="9">
        <f t="shared" si="45"/>
        <v>-0.69999999999999929</v>
      </c>
      <c r="F59" s="9">
        <f t="shared" si="46"/>
        <v>5.2999999999999972</v>
      </c>
      <c r="G59" s="49" t="s">
        <v>197</v>
      </c>
      <c r="H59" s="9">
        <v>26.7</v>
      </c>
      <c r="I59" s="9">
        <v>24</v>
      </c>
      <c r="J59" s="9">
        <v>13</v>
      </c>
      <c r="K59" s="9">
        <f t="shared" si="47"/>
        <v>-2.6999999999999993</v>
      </c>
      <c r="L59" s="9">
        <f t="shared" si="48"/>
        <v>-13.7</v>
      </c>
      <c r="M59" s="49" t="s">
        <v>198</v>
      </c>
      <c r="N59" s="9">
        <v>39.700000000000003</v>
      </c>
      <c r="O59" s="9">
        <v>28.3</v>
      </c>
      <c r="P59" s="9">
        <v>9.3000000000000007</v>
      </c>
      <c r="Q59" s="9">
        <f t="shared" si="49"/>
        <v>-11.400000000000002</v>
      </c>
      <c r="R59" s="9">
        <f t="shared" si="50"/>
        <v>-30.400000000000002</v>
      </c>
    </row>
    <row r="60" spans="1:18" ht="15">
      <c r="A60" s="45" t="s">
        <v>199</v>
      </c>
      <c r="B60" s="47" t="s">
        <v>67</v>
      </c>
      <c r="C60" s="9"/>
      <c r="D60" s="9"/>
      <c r="E60" s="9"/>
      <c r="F60" s="9"/>
      <c r="G60" s="49" t="s">
        <v>200</v>
      </c>
      <c r="H60" s="9">
        <v>7</v>
      </c>
      <c r="I60" s="9">
        <v>13.3</v>
      </c>
      <c r="J60" s="9">
        <v>17</v>
      </c>
      <c r="K60" s="9">
        <f t="shared" si="47"/>
        <v>6.3000000000000007</v>
      </c>
      <c r="L60" s="9">
        <f t="shared" si="48"/>
        <v>10</v>
      </c>
      <c r="M60" s="49" t="s">
        <v>201</v>
      </c>
      <c r="N60" s="9">
        <v>2.2999999999999998</v>
      </c>
      <c r="O60" s="9">
        <v>1</v>
      </c>
      <c r="P60" s="9">
        <v>3</v>
      </c>
      <c r="Q60" s="9">
        <f t="shared" si="49"/>
        <v>-1.2999999999999998</v>
      </c>
      <c r="R60" s="9">
        <f t="shared" si="50"/>
        <v>0.70000000000000018</v>
      </c>
    </row>
    <row r="61" spans="1:18" ht="15">
      <c r="A61" s="9" t="s">
        <v>202</v>
      </c>
      <c r="B61" s="9">
        <v>56</v>
      </c>
      <c r="C61" s="9">
        <v>24</v>
      </c>
      <c r="D61" s="9">
        <v>18</v>
      </c>
      <c r="E61" s="9">
        <f t="shared" si="45"/>
        <v>-32</v>
      </c>
      <c r="F61" s="9">
        <f t="shared" si="46"/>
        <v>-38</v>
      </c>
      <c r="G61" s="9" t="s">
        <v>203</v>
      </c>
      <c r="H61" s="9">
        <v>80.3</v>
      </c>
      <c r="I61" s="9">
        <v>50.3</v>
      </c>
      <c r="J61" s="9">
        <v>71.7</v>
      </c>
      <c r="K61" s="9">
        <f t="shared" si="47"/>
        <v>-30</v>
      </c>
      <c r="L61" s="9">
        <f t="shared" si="48"/>
        <v>-8.5999999999999943</v>
      </c>
      <c r="M61" s="9" t="s">
        <v>204</v>
      </c>
      <c r="N61" s="9">
        <v>50.3</v>
      </c>
      <c r="O61" s="9">
        <v>27.7</v>
      </c>
      <c r="P61" s="9">
        <v>10</v>
      </c>
      <c r="Q61" s="9">
        <f t="shared" si="49"/>
        <v>-22.599999999999998</v>
      </c>
      <c r="R61" s="9">
        <f t="shared" si="50"/>
        <v>-40.299999999999997</v>
      </c>
    </row>
    <row r="62" spans="1:18" ht="15">
      <c r="A62" s="9" t="s">
        <v>205</v>
      </c>
      <c r="B62" s="9">
        <v>12</v>
      </c>
      <c r="C62" s="9">
        <v>4</v>
      </c>
      <c r="D62" s="9">
        <v>4.7</v>
      </c>
      <c r="E62" s="9">
        <f t="shared" si="45"/>
        <v>-8</v>
      </c>
      <c r="F62" s="9">
        <f t="shared" si="46"/>
        <v>-7.3</v>
      </c>
      <c r="G62" s="9" t="s">
        <v>206</v>
      </c>
      <c r="H62" s="9">
        <v>7</v>
      </c>
      <c r="I62" s="9">
        <v>21</v>
      </c>
      <c r="J62" s="9">
        <v>15</v>
      </c>
      <c r="K62" s="9">
        <f t="shared" si="47"/>
        <v>14</v>
      </c>
      <c r="L62" s="9">
        <f t="shared" si="48"/>
        <v>8</v>
      </c>
      <c r="M62" s="9" t="s">
        <v>207</v>
      </c>
      <c r="N62" s="9">
        <v>10.3</v>
      </c>
      <c r="O62" s="9">
        <v>19.3</v>
      </c>
      <c r="P62" s="9">
        <v>20</v>
      </c>
      <c r="Q62" s="9">
        <f t="shared" si="49"/>
        <v>9</v>
      </c>
      <c r="R62" s="9">
        <f t="shared" si="50"/>
        <v>9.6999999999999993</v>
      </c>
    </row>
    <row r="63" spans="1:18" ht="15">
      <c r="A63" s="9" t="s">
        <v>208</v>
      </c>
      <c r="B63" s="9">
        <v>69.3</v>
      </c>
      <c r="C63" s="9">
        <v>65</v>
      </c>
      <c r="D63" s="9">
        <v>38</v>
      </c>
      <c r="E63" s="9">
        <f t="shared" si="45"/>
        <v>-4.2999999999999972</v>
      </c>
      <c r="F63" s="9">
        <f t="shared" si="46"/>
        <v>-31.299999999999997</v>
      </c>
      <c r="G63" s="9" t="s">
        <v>209</v>
      </c>
      <c r="H63" s="9">
        <v>57</v>
      </c>
      <c r="I63" s="9">
        <v>30</v>
      </c>
      <c r="J63" s="9">
        <v>17.7</v>
      </c>
      <c r="K63" s="9">
        <f t="shared" si="47"/>
        <v>-27</v>
      </c>
      <c r="L63" s="9">
        <f t="shared" si="48"/>
        <v>-39.299999999999997</v>
      </c>
      <c r="M63" s="9" t="s">
        <v>210</v>
      </c>
      <c r="N63" s="9">
        <v>50.3</v>
      </c>
      <c r="O63" s="9">
        <v>53</v>
      </c>
      <c r="P63" s="9">
        <v>35.700000000000003</v>
      </c>
      <c r="Q63" s="9">
        <f t="shared" si="49"/>
        <v>2.7000000000000028</v>
      </c>
      <c r="R63" s="9">
        <f t="shared" si="50"/>
        <v>-14.599999999999994</v>
      </c>
    </row>
    <row r="64" spans="1:18" ht="15">
      <c r="A64" s="9" t="s">
        <v>211</v>
      </c>
      <c r="B64" s="9">
        <v>11</v>
      </c>
      <c r="C64" s="9">
        <v>8.3000000000000007</v>
      </c>
      <c r="D64" s="9">
        <v>15.3</v>
      </c>
      <c r="E64" s="9">
        <f t="shared" si="45"/>
        <v>-2.6999999999999993</v>
      </c>
      <c r="F64" s="9">
        <f t="shared" si="46"/>
        <v>4.3000000000000007</v>
      </c>
      <c r="G64" s="9" t="s">
        <v>212</v>
      </c>
      <c r="H64" s="9">
        <v>14.7</v>
      </c>
      <c r="I64" s="9">
        <v>7.3</v>
      </c>
      <c r="J64" s="9">
        <v>15.7</v>
      </c>
      <c r="K64" s="9">
        <f>I64-H64</f>
        <v>-7.3999999999999995</v>
      </c>
      <c r="L64" s="9">
        <f t="shared" si="48"/>
        <v>1</v>
      </c>
      <c r="M64" s="9" t="s">
        <v>213</v>
      </c>
      <c r="N64" s="9">
        <v>10.7</v>
      </c>
      <c r="O64" s="9">
        <v>6.3</v>
      </c>
      <c r="P64" s="9">
        <v>16.3</v>
      </c>
      <c r="Q64" s="9">
        <f>O64-N64</f>
        <v>-4.3999999999999995</v>
      </c>
      <c r="R64" s="9">
        <f t="shared" si="50"/>
        <v>5.6000000000000014</v>
      </c>
    </row>
    <row r="65" spans="1:18" ht="15">
      <c r="A65" s="9" t="s">
        <v>214</v>
      </c>
      <c r="B65" s="9">
        <v>28.3</v>
      </c>
      <c r="C65" s="9">
        <v>3</v>
      </c>
      <c r="D65" s="9">
        <v>2.7</v>
      </c>
      <c r="E65" s="9">
        <f t="shared" si="45"/>
        <v>-25.3</v>
      </c>
      <c r="F65" s="9">
        <f t="shared" si="46"/>
        <v>-25.6</v>
      </c>
      <c r="G65" s="9" t="s">
        <v>215</v>
      </c>
      <c r="H65" s="9">
        <v>26</v>
      </c>
      <c r="I65" s="9">
        <v>16</v>
      </c>
      <c r="J65" s="9">
        <v>16</v>
      </c>
      <c r="K65" s="9">
        <f t="shared" si="47"/>
        <v>-10</v>
      </c>
      <c r="L65" s="9">
        <f t="shared" si="48"/>
        <v>-10</v>
      </c>
      <c r="M65" s="9" t="s">
        <v>216</v>
      </c>
      <c r="N65" s="9">
        <v>22</v>
      </c>
      <c r="O65" s="9">
        <v>16.7</v>
      </c>
      <c r="P65" s="9">
        <v>15.3</v>
      </c>
      <c r="Q65" s="9">
        <f t="shared" si="49"/>
        <v>-5.3000000000000007</v>
      </c>
      <c r="R65" s="9">
        <f t="shared" si="50"/>
        <v>-6.6999999999999993</v>
      </c>
    </row>
    <row r="66" spans="1:18" ht="15">
      <c r="A66" s="9" t="s">
        <v>217</v>
      </c>
      <c r="B66" s="9">
        <v>32.299999999999997</v>
      </c>
      <c r="C66" s="9">
        <v>15.7</v>
      </c>
      <c r="D66" s="9">
        <v>12</v>
      </c>
      <c r="E66" s="9">
        <f t="shared" si="45"/>
        <v>-16.599999999999998</v>
      </c>
      <c r="F66" s="9">
        <f t="shared" si="46"/>
        <v>-20.299999999999997</v>
      </c>
      <c r="G66" s="9" t="s">
        <v>218</v>
      </c>
      <c r="H66" s="9">
        <v>25.7</v>
      </c>
      <c r="I66" s="9">
        <v>28.7</v>
      </c>
      <c r="J66" s="9">
        <v>27.7</v>
      </c>
      <c r="K66" s="9">
        <f t="shared" si="47"/>
        <v>3</v>
      </c>
      <c r="L66" s="9">
        <f t="shared" si="48"/>
        <v>2</v>
      </c>
      <c r="M66" s="9" t="s">
        <v>219</v>
      </c>
      <c r="N66" s="9">
        <v>38.700000000000003</v>
      </c>
      <c r="O66" s="9">
        <v>23.7</v>
      </c>
      <c r="P66" s="9">
        <v>16</v>
      </c>
      <c r="Q66" s="9">
        <f t="shared" si="49"/>
        <v>-15.000000000000004</v>
      </c>
      <c r="R66" s="9">
        <f t="shared" si="50"/>
        <v>-22.700000000000003</v>
      </c>
    </row>
    <row r="67" spans="1:18" ht="15">
      <c r="A67" s="45" t="s">
        <v>220</v>
      </c>
      <c r="B67" s="47" t="s">
        <v>67</v>
      </c>
      <c r="C67" s="9"/>
      <c r="D67" s="9"/>
      <c r="E67" s="9"/>
      <c r="F67" s="9"/>
      <c r="G67" s="9" t="s">
        <v>221</v>
      </c>
      <c r="H67" s="9">
        <v>1.3</v>
      </c>
      <c r="I67" s="9">
        <v>3</v>
      </c>
      <c r="J67" s="9">
        <v>12.3</v>
      </c>
      <c r="K67" s="9">
        <f t="shared" si="47"/>
        <v>1.7</v>
      </c>
      <c r="L67" s="9">
        <f t="shared" si="48"/>
        <v>11</v>
      </c>
      <c r="M67" s="45" t="s">
        <v>222</v>
      </c>
      <c r="N67" s="47" t="s">
        <v>67</v>
      </c>
      <c r="O67" s="9"/>
      <c r="P67" s="9"/>
      <c r="Q67" s="9"/>
      <c r="R67" s="9"/>
    </row>
    <row r="68" spans="1:18" ht="15">
      <c r="A68" s="41" t="s">
        <v>223</v>
      </c>
      <c r="B68" s="41">
        <f>AVERAGE(B57:B67)</f>
        <v>32.766666666666673</v>
      </c>
      <c r="C68" s="41">
        <f t="shared" ref="C68:F68" si="51">AVERAGE(C57:C67)</f>
        <v>23.333333333333332</v>
      </c>
      <c r="D68" s="41">
        <f t="shared" si="51"/>
        <v>21.077777777777776</v>
      </c>
      <c r="E68" s="41">
        <f t="shared" si="51"/>
        <v>-9.4333333333333318</v>
      </c>
      <c r="F68" s="41">
        <f t="shared" si="51"/>
        <v>-11.68888888888889</v>
      </c>
      <c r="G68" s="41"/>
      <c r="H68" s="41">
        <f t="shared" ref="H68:L68" si="52">AVERAGE(H57:H67)</f>
        <v>26.881818181818179</v>
      </c>
      <c r="I68" s="41">
        <f t="shared" si="52"/>
        <v>20.472727272727273</v>
      </c>
      <c r="J68" s="41">
        <f t="shared" si="52"/>
        <v>28.981818181818177</v>
      </c>
      <c r="K68" s="41">
        <f t="shared" si="52"/>
        <v>-6.4090909090909092</v>
      </c>
      <c r="L68" s="41">
        <f>AVERAGE(L57:L67)</f>
        <v>2.100000000000001</v>
      </c>
      <c r="M68" s="41"/>
      <c r="N68" s="41">
        <f t="shared" ref="N68:R68" si="53">AVERAGE(N57:N67)</f>
        <v>28.059999999999995</v>
      </c>
      <c r="O68" s="41">
        <f t="shared" si="53"/>
        <v>23.07</v>
      </c>
      <c r="P68" s="41">
        <f t="shared" si="53"/>
        <v>19.46</v>
      </c>
      <c r="Q68" s="41">
        <f t="shared" si="53"/>
        <v>-4.9899999999999993</v>
      </c>
      <c r="R68" s="41">
        <f t="shared" si="53"/>
        <v>-8.6</v>
      </c>
    </row>
    <row r="69" spans="1:18" ht="15">
      <c r="A69" s="41" t="s">
        <v>224</v>
      </c>
      <c r="B69" s="41">
        <f>STDEV(B57:B67)</f>
        <v>22.694602882623865</v>
      </c>
      <c r="C69" s="41">
        <f t="shared" ref="C69:R69" si="54">STDEV(C57:C67)</f>
        <v>20.818741556587902</v>
      </c>
      <c r="D69" s="41">
        <f t="shared" si="54"/>
        <v>17.484262765253916</v>
      </c>
      <c r="E69" s="41">
        <f t="shared" si="54"/>
        <v>13.247075148877204</v>
      </c>
      <c r="F69" s="41">
        <f t="shared" si="54"/>
        <v>17.346573468875953</v>
      </c>
      <c r="G69" s="41"/>
      <c r="H69" s="41">
        <f t="shared" ref="H69:R69" si="55">STDEV(H57:H67)</f>
        <v>25.04131858276709</v>
      </c>
      <c r="I69" s="41">
        <f t="shared" si="55"/>
        <v>13.694092953466537</v>
      </c>
      <c r="J69" s="41">
        <f t="shared" si="55"/>
        <v>31.630580714928978</v>
      </c>
      <c r="K69" s="41">
        <f t="shared" si="55"/>
        <v>14.104428704875257</v>
      </c>
      <c r="L69" s="41">
        <f t="shared" si="55"/>
        <v>24.403934109073479</v>
      </c>
      <c r="M69" s="41"/>
      <c r="N69" s="41">
        <f t="shared" ref="N69:R69" si="56">STDEV(N57:N67)</f>
        <v>18.62759005108045</v>
      </c>
      <c r="O69" s="41">
        <f t="shared" si="56"/>
        <v>15.137815048561153</v>
      </c>
      <c r="P69" s="41">
        <f t="shared" si="56"/>
        <v>11.857599532226851</v>
      </c>
      <c r="Q69" s="41">
        <f t="shared" si="56"/>
        <v>16.144861583660468</v>
      </c>
      <c r="R69" s="41">
        <f t="shared" si="56"/>
        <v>20.347044557434433</v>
      </c>
    </row>
    <row r="72" spans="1:18" ht="15">
      <c r="A72" s="1" t="s">
        <v>227</v>
      </c>
    </row>
    <row r="74" spans="1:18">
      <c r="A74" s="9" t="s">
        <v>228</v>
      </c>
      <c r="B74" t="s">
        <v>229</v>
      </c>
      <c r="C74" s="9" t="s">
        <v>230</v>
      </c>
      <c r="D74" t="s">
        <v>229</v>
      </c>
    </row>
    <row r="75" spans="1:18" ht="15">
      <c r="A75" s="49" t="s">
        <v>191</v>
      </c>
      <c r="B75" s="39">
        <v>98310000</v>
      </c>
      <c r="C75" s="49" t="s">
        <v>192</v>
      </c>
      <c r="D75" s="39">
        <v>117800000</v>
      </c>
    </row>
    <row r="76" spans="1:18" ht="15">
      <c r="A76" s="49" t="s">
        <v>194</v>
      </c>
      <c r="B76" s="39">
        <v>79990000</v>
      </c>
      <c r="C76" s="49" t="s">
        <v>195</v>
      </c>
      <c r="D76" s="39">
        <v>96370000</v>
      </c>
      <c r="E76" s="39"/>
    </row>
    <row r="77" spans="1:18" ht="15">
      <c r="A77" s="49" t="s">
        <v>197</v>
      </c>
      <c r="B77" s="39">
        <v>216300000</v>
      </c>
      <c r="C77" s="49" t="s">
        <v>198</v>
      </c>
      <c r="D77" s="39">
        <v>381500000</v>
      </c>
    </row>
    <row r="78" spans="1:18" ht="15">
      <c r="A78" s="49" t="s">
        <v>200</v>
      </c>
      <c r="B78" s="39">
        <v>81670000</v>
      </c>
      <c r="C78" s="49" t="s">
        <v>201</v>
      </c>
      <c r="D78" s="39">
        <v>48300000</v>
      </c>
    </row>
    <row r="79" spans="1:18" ht="15">
      <c r="A79" s="49" t="s">
        <v>113</v>
      </c>
      <c r="B79" s="39">
        <f>AVERAGE(B75:B78)</f>
        <v>119067500</v>
      </c>
      <c r="C79" s="49"/>
      <c r="D79" s="39">
        <f>AVERAGE(D75:D78)</f>
        <v>160992500</v>
      </c>
    </row>
    <row r="83" spans="1:5" ht="15">
      <c r="A83" s="1" t="s">
        <v>231</v>
      </c>
    </row>
    <row r="85" spans="1:5" ht="15">
      <c r="C85" s="9" t="s">
        <v>232</v>
      </c>
      <c r="D85" s="9" t="s">
        <v>233</v>
      </c>
      <c r="E85" s="9" t="s">
        <v>234</v>
      </c>
    </row>
    <row r="86" spans="1:5" ht="15">
      <c r="A86" s="52" t="s">
        <v>235</v>
      </c>
      <c r="C86" s="56">
        <v>2.6139999999999999</v>
      </c>
      <c r="D86" s="55">
        <v>33.881</v>
      </c>
      <c r="E86" s="56">
        <v>3.6749999999999998</v>
      </c>
    </row>
    <row r="87" spans="1:5" ht="15">
      <c r="A87" s="52" t="s">
        <v>236</v>
      </c>
      <c r="C87" s="56">
        <v>10.899000000000001</v>
      </c>
      <c r="D87" s="55">
        <v>9.4749999999999996</v>
      </c>
      <c r="E87" s="56">
        <v>1.2670000000000001</v>
      </c>
    </row>
    <row r="88" spans="1:5" ht="15">
      <c r="A88" s="52" t="s">
        <v>237</v>
      </c>
      <c r="C88" s="56">
        <v>0.39899999999999997</v>
      </c>
      <c r="D88" s="55">
        <v>12.389999999999999</v>
      </c>
      <c r="E88" s="56">
        <v>0.58799999999999997</v>
      </c>
    </row>
    <row r="89" spans="1:5" ht="15">
      <c r="A89" s="52" t="s">
        <v>238</v>
      </c>
      <c r="C89" s="56">
        <v>10.975</v>
      </c>
      <c r="D89" s="55">
        <v>82.079000000000008</v>
      </c>
      <c r="E89" s="56">
        <v>3.5670000000000002</v>
      </c>
    </row>
    <row r="90" spans="1:5" ht="15">
      <c r="A90" s="52" t="s">
        <v>239</v>
      </c>
      <c r="C90" s="56">
        <v>28.462</v>
      </c>
      <c r="D90" s="55">
        <v>66.418000000000006</v>
      </c>
      <c r="E90" s="56">
        <v>4.75</v>
      </c>
    </row>
    <row r="91" spans="1:5" ht="15">
      <c r="A91" s="52" t="s">
        <v>240</v>
      </c>
      <c r="C91" s="56">
        <v>39.206000000000003</v>
      </c>
      <c r="D91" s="55">
        <v>91.947000000000003</v>
      </c>
      <c r="E91" s="56">
        <v>8.254999999999999</v>
      </c>
    </row>
    <row r="92" spans="1:5" ht="15">
      <c r="A92" s="52" t="s">
        <v>241</v>
      </c>
      <c r="D92" s="55">
        <v>79.712999999999994</v>
      </c>
      <c r="E92" s="56">
        <v>2.2490000000000001</v>
      </c>
    </row>
    <row r="93" spans="1:5" ht="15">
      <c r="A93" s="52" t="s">
        <v>242</v>
      </c>
      <c r="C93" s="56">
        <v>0.108</v>
      </c>
      <c r="D93" s="55">
        <v>59.518000000000001</v>
      </c>
      <c r="E93" s="56">
        <v>12.239000000000001</v>
      </c>
    </row>
    <row r="94" spans="1:5" ht="15">
      <c r="A94" s="52" t="s">
        <v>243</v>
      </c>
      <c r="C94" s="56">
        <v>0.72</v>
      </c>
      <c r="D94" s="55">
        <v>22.423999999999999</v>
      </c>
      <c r="E94" s="56">
        <v>2.4180000000000001</v>
      </c>
    </row>
    <row r="95" spans="1:5">
      <c r="A95" t="s">
        <v>113</v>
      </c>
      <c r="C95">
        <f>AVERAGE(C86:C94)</f>
        <v>11.672875000000001</v>
      </c>
      <c r="D95">
        <f t="shared" ref="D95:E95" si="57">AVERAGE(D86:D94)</f>
        <v>50.87166666666667</v>
      </c>
      <c r="E95">
        <f t="shared" si="57"/>
        <v>4.3342222222222224</v>
      </c>
    </row>
    <row r="96" spans="1:5" ht="15">
      <c r="A96" s="52" t="s">
        <v>244</v>
      </c>
      <c r="C96" s="56">
        <v>3.819</v>
      </c>
      <c r="D96" s="55">
        <v>45.649000000000001</v>
      </c>
      <c r="E96" s="56">
        <v>16.672999999999998</v>
      </c>
    </row>
    <row r="97" spans="1:5" ht="15">
      <c r="A97" s="52" t="s">
        <v>245</v>
      </c>
      <c r="C97" s="56">
        <v>6.3170000000000002</v>
      </c>
      <c r="D97" s="55">
        <v>40.500999999999998</v>
      </c>
      <c r="E97" s="56">
        <v>7.274</v>
      </c>
    </row>
    <row r="98" spans="1:5" ht="15">
      <c r="A98" s="52" t="s">
        <v>246</v>
      </c>
      <c r="C98" s="56">
        <v>3.734</v>
      </c>
      <c r="D98" s="55">
        <v>40.516999999999996</v>
      </c>
      <c r="E98" s="56">
        <v>6.1150000000000002</v>
      </c>
    </row>
    <row r="99" spans="1:5" ht="15">
      <c r="A99" s="52" t="s">
        <v>247</v>
      </c>
      <c r="C99" s="56">
        <v>2.6759999999999997</v>
      </c>
      <c r="D99" s="55">
        <v>73.396000000000001</v>
      </c>
      <c r="E99" s="56">
        <v>0.13400000000000001</v>
      </c>
    </row>
    <row r="100" spans="1:5" ht="15">
      <c r="A100" s="52" t="s">
        <v>248</v>
      </c>
      <c r="C100" s="56">
        <v>20.638000000000002</v>
      </c>
      <c r="D100" s="55">
        <v>94.652999999999992</v>
      </c>
      <c r="E100" s="56">
        <v>9.2110000000000003</v>
      </c>
    </row>
    <row r="101" spans="1:5" ht="15">
      <c r="A101" s="52" t="s">
        <v>249</v>
      </c>
      <c r="C101" s="56">
        <v>6.6470000000000002</v>
      </c>
      <c r="D101" s="55">
        <v>72.120999999999995</v>
      </c>
      <c r="E101" s="56">
        <v>12.028</v>
      </c>
    </row>
    <row r="102" spans="1:5" ht="15">
      <c r="A102" s="52" t="s">
        <v>250</v>
      </c>
      <c r="C102" s="56">
        <v>2.7930000000000001</v>
      </c>
      <c r="D102" s="55">
        <v>1.357</v>
      </c>
      <c r="E102" s="56">
        <v>0.76</v>
      </c>
    </row>
    <row r="103" spans="1:5" ht="15">
      <c r="A103" s="52" t="s">
        <v>251</v>
      </c>
      <c r="C103" s="56">
        <v>2.4689999999999999</v>
      </c>
      <c r="D103" s="55">
        <v>22.894000000000002</v>
      </c>
      <c r="E103" s="56">
        <v>2.109</v>
      </c>
    </row>
    <row r="104" spans="1:5" ht="15">
      <c r="A104" s="52" t="s">
        <v>252</v>
      </c>
      <c r="C104" s="56">
        <v>1.3719999999999999</v>
      </c>
      <c r="D104" s="55">
        <v>0.46800000000000003</v>
      </c>
      <c r="E104" s="56">
        <v>4.4999999999999998E-2</v>
      </c>
    </row>
    <row r="105" spans="1:5">
      <c r="C105">
        <f>AVERAGE(C96:C104)</f>
        <v>5.6072222222222221</v>
      </c>
      <c r="D105">
        <f t="shared" ref="D105" si="58">AVERAGE(D96:D104)</f>
        <v>43.506222222222227</v>
      </c>
      <c r="E105">
        <f t="shared" ref="E105" si="59">AVERAGE(E96:E104)</f>
        <v>6.0387777777777778</v>
      </c>
    </row>
    <row r="110" spans="1:5">
      <c r="A110" t="s">
        <v>253</v>
      </c>
    </row>
    <row r="111" spans="1:5">
      <c r="A111" t="s">
        <v>254</v>
      </c>
    </row>
    <row r="112" spans="1:5" ht="15"/>
    <row r="113" ht="15"/>
    <row r="114" ht="15"/>
    <row r="115" ht="15"/>
    <row r="116" ht="15"/>
    <row r="118" ht="15"/>
    <row r="119" ht="15"/>
    <row r="120" ht="15"/>
    <row r="121" ht="15"/>
    <row r="122" ht="15"/>
    <row r="123" ht="15"/>
    <row r="124" ht="15"/>
    <row r="125" ht="15"/>
    <row r="126" ht="15"/>
    <row r="134" ht="15"/>
    <row r="139" ht="15"/>
  </sheetData>
  <mergeCells count="12">
    <mergeCell ref="A4:F4"/>
    <mergeCell ref="G4:L4"/>
    <mergeCell ref="M4:R4"/>
    <mergeCell ref="A21:F21"/>
    <mergeCell ref="G21:L21"/>
    <mergeCell ref="M21:R21"/>
    <mergeCell ref="A38:F38"/>
    <mergeCell ref="G38:L38"/>
    <mergeCell ref="M38:R38"/>
    <mergeCell ref="A55:F55"/>
    <mergeCell ref="G55:L55"/>
    <mergeCell ref="M55:R5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E28D7-8734-4307-9AE7-6B9BC5134F5A}">
  <dimension ref="A1:R216"/>
  <sheetViews>
    <sheetView topLeftCell="A202" workbookViewId="0">
      <selection activeCell="S189" sqref="S189"/>
    </sheetView>
  </sheetViews>
  <sheetFormatPr defaultRowHeight="15"/>
  <cols>
    <col min="1" max="11" width="11" customWidth="1"/>
  </cols>
  <sheetData>
    <row r="1" spans="1:9">
      <c r="A1" s="50" t="s">
        <v>255</v>
      </c>
    </row>
    <row r="3" spans="1:9">
      <c r="A3" s="57" t="s">
        <v>256</v>
      </c>
      <c r="B3" s="58" t="s">
        <v>257</v>
      </c>
      <c r="C3" s="58"/>
      <c r="D3" s="58"/>
      <c r="E3" s="58"/>
      <c r="F3" s="58" t="s">
        <v>258</v>
      </c>
      <c r="G3" s="58"/>
      <c r="H3" s="58"/>
      <c r="I3" s="58"/>
    </row>
    <row r="4" spans="1:9">
      <c r="A4" s="58"/>
      <c r="B4" s="2" t="s">
        <v>259</v>
      </c>
      <c r="C4" s="48" t="s">
        <v>10</v>
      </c>
      <c r="D4" s="48" t="s">
        <v>260</v>
      </c>
      <c r="E4" s="48" t="s">
        <v>261</v>
      </c>
      <c r="F4" s="48" t="s">
        <v>259</v>
      </c>
      <c r="G4" s="48" t="s">
        <v>10</v>
      </c>
      <c r="H4" s="48" t="s">
        <v>260</v>
      </c>
      <c r="I4" s="48" t="s">
        <v>261</v>
      </c>
    </row>
    <row r="5" spans="1:9">
      <c r="A5" s="58" t="s">
        <v>262</v>
      </c>
      <c r="B5" t="s">
        <v>193</v>
      </c>
      <c r="C5">
        <v>17.5</v>
      </c>
      <c r="D5">
        <v>11.5</v>
      </c>
      <c r="E5">
        <f>D5-C5</f>
        <v>-6</v>
      </c>
      <c r="F5" t="s">
        <v>137</v>
      </c>
      <c r="G5">
        <v>13.5</v>
      </c>
      <c r="H5">
        <v>15</v>
      </c>
      <c r="I5">
        <f>H5-G5</f>
        <v>1.5</v>
      </c>
    </row>
    <row r="6" spans="1:9">
      <c r="A6" s="58"/>
      <c r="B6" t="s">
        <v>211</v>
      </c>
      <c r="C6">
        <v>20</v>
      </c>
      <c r="D6">
        <v>16.5</v>
      </c>
      <c r="E6">
        <f t="shared" ref="E6:E25" si="0">D6-C6</f>
        <v>-3.5</v>
      </c>
      <c r="F6" t="s">
        <v>141</v>
      </c>
      <c r="G6">
        <v>16.5</v>
      </c>
      <c r="H6">
        <v>18</v>
      </c>
      <c r="I6">
        <f t="shared" ref="I6:I25" si="1">H6-G6</f>
        <v>1.5</v>
      </c>
    </row>
    <row r="7" spans="1:9">
      <c r="A7" s="58"/>
      <c r="B7" t="s">
        <v>190</v>
      </c>
      <c r="C7">
        <v>19.5</v>
      </c>
      <c r="D7">
        <v>17</v>
      </c>
      <c r="E7">
        <f t="shared" si="0"/>
        <v>-2.5</v>
      </c>
      <c r="F7" t="s">
        <v>145</v>
      </c>
      <c r="G7">
        <v>19.5</v>
      </c>
      <c r="H7">
        <v>19.5</v>
      </c>
      <c r="I7">
        <v>0</v>
      </c>
    </row>
    <row r="8" spans="1:9">
      <c r="A8" s="58"/>
      <c r="B8" t="s">
        <v>214</v>
      </c>
      <c r="C8">
        <v>20</v>
      </c>
      <c r="D8">
        <v>15</v>
      </c>
      <c r="E8">
        <f t="shared" si="0"/>
        <v>-5</v>
      </c>
      <c r="F8" t="s">
        <v>149</v>
      </c>
      <c r="G8">
        <v>16</v>
      </c>
      <c r="H8">
        <v>18.5</v>
      </c>
      <c r="I8">
        <f t="shared" si="1"/>
        <v>2.5</v>
      </c>
    </row>
    <row r="9" spans="1:9">
      <c r="A9" s="58"/>
      <c r="B9" t="s">
        <v>217</v>
      </c>
      <c r="C9">
        <v>20</v>
      </c>
      <c r="D9">
        <v>15.5</v>
      </c>
      <c r="E9">
        <f t="shared" si="0"/>
        <v>-4.5</v>
      </c>
      <c r="F9" t="s">
        <v>152</v>
      </c>
      <c r="G9">
        <v>14</v>
      </c>
      <c r="H9">
        <v>10</v>
      </c>
      <c r="I9">
        <f t="shared" si="1"/>
        <v>-4</v>
      </c>
    </row>
    <row r="10" spans="1:9">
      <c r="A10" s="58"/>
      <c r="B10" t="s">
        <v>202</v>
      </c>
      <c r="C10">
        <v>19</v>
      </c>
      <c r="D10">
        <v>20</v>
      </c>
      <c r="E10">
        <f t="shared" si="0"/>
        <v>1</v>
      </c>
      <c r="F10" t="s">
        <v>156</v>
      </c>
      <c r="G10">
        <v>17.5</v>
      </c>
      <c r="H10">
        <v>19.5</v>
      </c>
      <c r="I10">
        <f t="shared" si="1"/>
        <v>2</v>
      </c>
    </row>
    <row r="11" spans="1:9">
      <c r="A11" s="58"/>
      <c r="B11" t="s">
        <v>196</v>
      </c>
      <c r="C11">
        <v>19</v>
      </c>
      <c r="D11">
        <v>18.5</v>
      </c>
      <c r="E11">
        <f t="shared" si="0"/>
        <v>-0.5</v>
      </c>
      <c r="F11" t="s">
        <v>159</v>
      </c>
      <c r="G11">
        <v>17</v>
      </c>
      <c r="H11">
        <v>17</v>
      </c>
      <c r="I11">
        <f t="shared" si="1"/>
        <v>0</v>
      </c>
    </row>
    <row r="12" spans="1:9">
      <c r="A12" s="58"/>
      <c r="B12" t="s">
        <v>208</v>
      </c>
      <c r="C12">
        <v>20</v>
      </c>
      <c r="D12">
        <v>15.5</v>
      </c>
      <c r="E12">
        <f t="shared" si="0"/>
        <v>-4.5</v>
      </c>
      <c r="F12" t="s">
        <v>163</v>
      </c>
      <c r="G12">
        <v>19</v>
      </c>
      <c r="H12">
        <v>20</v>
      </c>
      <c r="I12">
        <f t="shared" si="1"/>
        <v>1</v>
      </c>
    </row>
    <row r="13" spans="1:9">
      <c r="A13" s="58"/>
      <c r="B13" t="s">
        <v>205</v>
      </c>
      <c r="C13">
        <v>18.5</v>
      </c>
      <c r="D13">
        <v>18</v>
      </c>
      <c r="E13">
        <f t="shared" si="0"/>
        <v>-0.5</v>
      </c>
    </row>
    <row r="14" spans="1:9">
      <c r="A14" s="58"/>
    </row>
    <row r="15" spans="1:9">
      <c r="A15" s="57" t="s">
        <v>263</v>
      </c>
      <c r="F15" t="s">
        <v>191</v>
      </c>
      <c r="G15">
        <v>20</v>
      </c>
      <c r="H15">
        <v>17.5</v>
      </c>
      <c r="I15">
        <f t="shared" si="1"/>
        <v>-2.5</v>
      </c>
    </row>
    <row r="16" spans="1:9">
      <c r="A16" s="57"/>
      <c r="B16" t="s">
        <v>138</v>
      </c>
      <c r="C16">
        <v>17</v>
      </c>
      <c r="D16">
        <v>18</v>
      </c>
      <c r="E16">
        <f t="shared" si="0"/>
        <v>1</v>
      </c>
      <c r="F16" t="s">
        <v>194</v>
      </c>
      <c r="G16">
        <v>12</v>
      </c>
      <c r="H16">
        <v>15</v>
      </c>
      <c r="I16">
        <f t="shared" si="1"/>
        <v>3</v>
      </c>
    </row>
    <row r="17" spans="1:9">
      <c r="A17" s="57"/>
      <c r="B17" t="s">
        <v>150</v>
      </c>
      <c r="C17">
        <v>19.5</v>
      </c>
      <c r="D17">
        <v>19.5</v>
      </c>
      <c r="E17">
        <f t="shared" si="0"/>
        <v>0</v>
      </c>
      <c r="F17" t="s">
        <v>197</v>
      </c>
      <c r="G17">
        <v>18.5</v>
      </c>
      <c r="H17">
        <v>19</v>
      </c>
      <c r="I17">
        <f t="shared" si="1"/>
        <v>0.5</v>
      </c>
    </row>
    <row r="18" spans="1:9">
      <c r="A18" s="57"/>
      <c r="F18" t="s">
        <v>200</v>
      </c>
      <c r="G18">
        <v>18.5</v>
      </c>
      <c r="H18">
        <v>19</v>
      </c>
      <c r="I18">
        <f t="shared" si="1"/>
        <v>0.5</v>
      </c>
    </row>
    <row r="19" spans="1:9">
      <c r="A19" s="57"/>
      <c r="B19" t="s">
        <v>146</v>
      </c>
      <c r="C19">
        <v>19.5</v>
      </c>
      <c r="D19">
        <v>20</v>
      </c>
      <c r="E19">
        <f t="shared" si="0"/>
        <v>0.5</v>
      </c>
      <c r="F19" t="s">
        <v>203</v>
      </c>
      <c r="G19">
        <v>20</v>
      </c>
      <c r="H19">
        <v>18.5</v>
      </c>
      <c r="I19">
        <f t="shared" si="1"/>
        <v>-1.5</v>
      </c>
    </row>
    <row r="20" spans="1:9">
      <c r="A20" s="57"/>
      <c r="F20" t="s">
        <v>206</v>
      </c>
      <c r="G20">
        <v>18.5</v>
      </c>
      <c r="H20">
        <v>18.5</v>
      </c>
      <c r="I20">
        <f t="shared" si="1"/>
        <v>0</v>
      </c>
    </row>
    <row r="21" spans="1:9">
      <c r="A21" s="57"/>
      <c r="B21" t="s">
        <v>157</v>
      </c>
      <c r="C21">
        <v>19.5</v>
      </c>
      <c r="D21">
        <v>20</v>
      </c>
      <c r="E21">
        <f t="shared" si="0"/>
        <v>0.5</v>
      </c>
      <c r="F21" t="s">
        <v>209</v>
      </c>
      <c r="G21">
        <v>20</v>
      </c>
      <c r="H21">
        <v>17</v>
      </c>
      <c r="I21">
        <f t="shared" si="1"/>
        <v>-3</v>
      </c>
    </row>
    <row r="22" spans="1:9">
      <c r="A22" s="57"/>
      <c r="F22" t="s">
        <v>212</v>
      </c>
      <c r="G22">
        <v>20</v>
      </c>
      <c r="H22">
        <v>16</v>
      </c>
      <c r="I22">
        <f t="shared" si="1"/>
        <v>-4</v>
      </c>
    </row>
    <row r="23" spans="1:9">
      <c r="A23" s="57"/>
      <c r="F23" t="s">
        <v>215</v>
      </c>
      <c r="G23">
        <v>20</v>
      </c>
      <c r="H23">
        <v>17</v>
      </c>
      <c r="I23">
        <f t="shared" si="1"/>
        <v>-3</v>
      </c>
    </row>
    <row r="24" spans="1:9">
      <c r="A24" s="57"/>
      <c r="F24" t="s">
        <v>218</v>
      </c>
      <c r="G24">
        <v>19</v>
      </c>
      <c r="H24">
        <v>17</v>
      </c>
      <c r="I24">
        <f t="shared" si="1"/>
        <v>-2</v>
      </c>
    </row>
    <row r="25" spans="1:9">
      <c r="A25" s="57"/>
      <c r="B25" t="s">
        <v>142</v>
      </c>
      <c r="C25">
        <v>18</v>
      </c>
      <c r="D25">
        <v>18.5</v>
      </c>
      <c r="E25">
        <f t="shared" si="0"/>
        <v>0.5</v>
      </c>
      <c r="F25" t="s">
        <v>221</v>
      </c>
      <c r="G25">
        <v>20</v>
      </c>
      <c r="H25">
        <v>17.5</v>
      </c>
      <c r="I25">
        <f t="shared" si="1"/>
        <v>-2.5</v>
      </c>
    </row>
    <row r="26" spans="1:9">
      <c r="A26" s="1" t="s">
        <v>113</v>
      </c>
      <c r="C26">
        <f>AVERAGE(C5:C25)</f>
        <v>19.071428571428573</v>
      </c>
      <c r="D26">
        <f t="shared" ref="D26:E26" si="2">AVERAGE(D5:D25)</f>
        <v>17.392857142857142</v>
      </c>
      <c r="E26">
        <f t="shared" si="2"/>
        <v>-1.6785714285714286</v>
      </c>
      <c r="G26">
        <f>AVERAGE(G5:G25)</f>
        <v>17.868421052631579</v>
      </c>
      <c r="H26">
        <f t="shared" ref="H26" si="3">AVERAGE(H5:H25)</f>
        <v>17.342105263157894</v>
      </c>
      <c r="I26">
        <f t="shared" ref="I26" si="4">AVERAGE(I5:I25)</f>
        <v>-0.52631578947368418</v>
      </c>
    </row>
    <row r="29" spans="1:9">
      <c r="A29" s="50" t="s">
        <v>264</v>
      </c>
    </row>
    <row r="31" spans="1:9">
      <c r="A31" s="57" t="s">
        <v>256</v>
      </c>
      <c r="B31" s="58" t="s">
        <v>257</v>
      </c>
      <c r="C31" s="58"/>
      <c r="D31" s="58"/>
      <c r="E31" s="58"/>
      <c r="F31" s="58" t="s">
        <v>258</v>
      </c>
      <c r="G31" s="58"/>
      <c r="H31" s="58"/>
      <c r="I31" s="58"/>
    </row>
    <row r="32" spans="1:9">
      <c r="A32" s="58"/>
      <c r="B32" s="2" t="s">
        <v>259</v>
      </c>
      <c r="C32" s="48" t="s">
        <v>10</v>
      </c>
      <c r="D32" s="48" t="s">
        <v>260</v>
      </c>
      <c r="E32" s="48" t="s">
        <v>261</v>
      </c>
      <c r="F32" s="48" t="s">
        <v>259</v>
      </c>
      <c r="G32" s="48" t="s">
        <v>10</v>
      </c>
      <c r="H32" s="48" t="s">
        <v>260</v>
      </c>
      <c r="I32" s="48" t="s">
        <v>261</v>
      </c>
    </row>
    <row r="33" spans="1:9">
      <c r="A33" s="58" t="s">
        <v>262</v>
      </c>
      <c r="B33" t="s">
        <v>190</v>
      </c>
      <c r="C33">
        <v>53.7</v>
      </c>
      <c r="D33">
        <v>47</v>
      </c>
      <c r="E33">
        <f>D33-C33</f>
        <v>-6.7000000000000028</v>
      </c>
      <c r="F33" t="s">
        <v>163</v>
      </c>
      <c r="G33">
        <v>108</v>
      </c>
      <c r="H33">
        <v>29</v>
      </c>
      <c r="I33">
        <v>-79</v>
      </c>
    </row>
    <row r="34" spans="1:9">
      <c r="A34" s="58"/>
      <c r="B34" t="s">
        <v>193</v>
      </c>
      <c r="C34">
        <v>3.3</v>
      </c>
      <c r="D34">
        <v>14.7</v>
      </c>
      <c r="E34">
        <f t="shared" ref="E34:E53" si="5">D34-C34</f>
        <v>11.399999999999999</v>
      </c>
      <c r="F34" t="s">
        <v>137</v>
      </c>
      <c r="G34">
        <v>14</v>
      </c>
      <c r="H34">
        <v>25</v>
      </c>
      <c r="I34">
        <v>11</v>
      </c>
    </row>
    <row r="35" spans="1:9">
      <c r="A35" s="58"/>
      <c r="B35" t="s">
        <v>196</v>
      </c>
      <c r="C35">
        <v>29</v>
      </c>
      <c r="D35">
        <v>28.3</v>
      </c>
      <c r="E35">
        <f t="shared" si="5"/>
        <v>-0.69999999999999929</v>
      </c>
      <c r="F35" t="s">
        <v>149</v>
      </c>
      <c r="G35">
        <v>61</v>
      </c>
      <c r="H35">
        <v>25</v>
      </c>
      <c r="I35">
        <v>-36</v>
      </c>
    </row>
    <row r="36" spans="1:9">
      <c r="A36" s="58"/>
    </row>
    <row r="37" spans="1:9">
      <c r="A37" s="58"/>
      <c r="B37" t="s">
        <v>202</v>
      </c>
      <c r="C37">
        <v>56</v>
      </c>
      <c r="D37">
        <v>24</v>
      </c>
      <c r="E37">
        <f t="shared" si="5"/>
        <v>-32</v>
      </c>
      <c r="F37" t="s">
        <v>156</v>
      </c>
      <c r="G37">
        <v>74</v>
      </c>
      <c r="H37">
        <v>47</v>
      </c>
      <c r="I37">
        <v>-27</v>
      </c>
    </row>
    <row r="38" spans="1:9">
      <c r="A38" s="58"/>
      <c r="B38" t="s">
        <v>205</v>
      </c>
      <c r="C38">
        <v>12</v>
      </c>
      <c r="D38">
        <v>4</v>
      </c>
      <c r="E38">
        <f t="shared" si="5"/>
        <v>-8</v>
      </c>
      <c r="F38" t="s">
        <v>141</v>
      </c>
      <c r="G38">
        <v>21</v>
      </c>
      <c r="H38">
        <v>14</v>
      </c>
      <c r="I38">
        <v>-7</v>
      </c>
    </row>
    <row r="39" spans="1:9">
      <c r="A39" s="58"/>
      <c r="B39" t="s">
        <v>208</v>
      </c>
      <c r="C39">
        <v>69.3</v>
      </c>
      <c r="D39">
        <v>65</v>
      </c>
      <c r="E39">
        <f t="shared" si="5"/>
        <v>-4.2999999999999972</v>
      </c>
      <c r="F39" t="s">
        <v>145</v>
      </c>
      <c r="G39">
        <v>190</v>
      </c>
      <c r="H39">
        <v>123</v>
      </c>
      <c r="I39">
        <v>-67</v>
      </c>
    </row>
    <row r="40" spans="1:9">
      <c r="A40" s="58"/>
      <c r="B40" t="s">
        <v>211</v>
      </c>
      <c r="C40">
        <v>11</v>
      </c>
      <c r="D40">
        <v>8.3000000000000007</v>
      </c>
      <c r="E40">
        <f t="shared" si="5"/>
        <v>-2.6999999999999993</v>
      </c>
    </row>
    <row r="41" spans="1:9">
      <c r="A41" s="58"/>
      <c r="B41" t="s">
        <v>214</v>
      </c>
      <c r="C41">
        <v>28.3</v>
      </c>
      <c r="D41">
        <v>3</v>
      </c>
      <c r="E41">
        <f t="shared" si="5"/>
        <v>-25.3</v>
      </c>
      <c r="F41" t="s">
        <v>159</v>
      </c>
      <c r="G41">
        <v>37</v>
      </c>
      <c r="H41">
        <v>13</v>
      </c>
      <c r="I41">
        <v>-24</v>
      </c>
    </row>
    <row r="42" spans="1:9">
      <c r="A42" s="58"/>
      <c r="B42" t="s">
        <v>217</v>
      </c>
      <c r="C42">
        <v>32.299999999999997</v>
      </c>
      <c r="D42">
        <v>15.7</v>
      </c>
      <c r="E42">
        <f t="shared" si="5"/>
        <v>-16.599999999999998</v>
      </c>
      <c r="F42" t="s">
        <v>152</v>
      </c>
      <c r="G42">
        <v>28</v>
      </c>
      <c r="H42">
        <v>1</v>
      </c>
      <c r="I42">
        <v>-27</v>
      </c>
    </row>
    <row r="43" spans="1:9">
      <c r="A43" s="57" t="s">
        <v>263</v>
      </c>
      <c r="B43" t="s">
        <v>191</v>
      </c>
      <c r="C43">
        <v>46.3</v>
      </c>
      <c r="D43">
        <v>26.3</v>
      </c>
      <c r="E43">
        <f t="shared" si="5"/>
        <v>-19.999999999999996</v>
      </c>
      <c r="F43" t="s">
        <v>157</v>
      </c>
      <c r="G43">
        <v>98</v>
      </c>
      <c r="H43">
        <v>103</v>
      </c>
      <c r="I43">
        <v>5</v>
      </c>
    </row>
    <row r="44" spans="1:9">
      <c r="A44" s="57"/>
      <c r="B44" t="s">
        <v>194</v>
      </c>
      <c r="C44">
        <v>3.7</v>
      </c>
      <c r="D44">
        <v>5.3</v>
      </c>
      <c r="E44">
        <f t="shared" si="5"/>
        <v>1.5999999999999996</v>
      </c>
      <c r="F44" t="s">
        <v>142</v>
      </c>
      <c r="G44">
        <v>6</v>
      </c>
      <c r="H44">
        <v>90</v>
      </c>
      <c r="I44">
        <v>84</v>
      </c>
    </row>
    <row r="45" spans="1:9">
      <c r="A45" s="57"/>
      <c r="B45" t="s">
        <v>197</v>
      </c>
      <c r="C45">
        <v>26.7</v>
      </c>
      <c r="D45">
        <v>24</v>
      </c>
      <c r="E45">
        <f t="shared" si="5"/>
        <v>-2.6999999999999993</v>
      </c>
    </row>
    <row r="46" spans="1:9">
      <c r="A46" s="57"/>
      <c r="B46" t="s">
        <v>200</v>
      </c>
      <c r="C46">
        <v>7</v>
      </c>
      <c r="D46">
        <v>13.3</v>
      </c>
      <c r="E46">
        <f t="shared" si="5"/>
        <v>6.3000000000000007</v>
      </c>
    </row>
    <row r="47" spans="1:9">
      <c r="A47" s="57"/>
      <c r="B47" t="s">
        <v>203</v>
      </c>
      <c r="C47">
        <v>80.3</v>
      </c>
      <c r="D47">
        <v>50.3</v>
      </c>
      <c r="E47">
        <f t="shared" si="5"/>
        <v>-30</v>
      </c>
      <c r="F47" t="s">
        <v>146</v>
      </c>
      <c r="G47">
        <v>151</v>
      </c>
      <c r="H47">
        <v>106</v>
      </c>
      <c r="I47">
        <v>-45</v>
      </c>
    </row>
    <row r="48" spans="1:9">
      <c r="A48" s="57"/>
      <c r="B48" t="s">
        <v>206</v>
      </c>
      <c r="C48">
        <v>7</v>
      </c>
      <c r="D48">
        <v>21</v>
      </c>
      <c r="E48">
        <f t="shared" si="5"/>
        <v>14</v>
      </c>
    </row>
    <row r="49" spans="1:10">
      <c r="A49" s="57"/>
      <c r="B49" t="s">
        <v>209</v>
      </c>
      <c r="C49">
        <v>57</v>
      </c>
      <c r="D49">
        <v>30</v>
      </c>
      <c r="E49">
        <f t="shared" si="5"/>
        <v>-27</v>
      </c>
    </row>
    <row r="50" spans="1:10">
      <c r="A50" s="57"/>
      <c r="B50" t="s">
        <v>212</v>
      </c>
      <c r="C50">
        <v>14.7</v>
      </c>
      <c r="D50">
        <v>7.3</v>
      </c>
      <c r="E50">
        <f t="shared" si="5"/>
        <v>-7.3999999999999995</v>
      </c>
      <c r="F50" t="s">
        <v>138</v>
      </c>
      <c r="G50">
        <v>18</v>
      </c>
      <c r="H50">
        <v>20</v>
      </c>
      <c r="I50">
        <v>2</v>
      </c>
    </row>
    <row r="51" spans="1:10">
      <c r="A51" s="57"/>
      <c r="B51" t="s">
        <v>215</v>
      </c>
      <c r="C51">
        <v>26</v>
      </c>
      <c r="D51">
        <v>16</v>
      </c>
      <c r="E51">
        <f t="shared" si="5"/>
        <v>-10</v>
      </c>
      <c r="F51" t="s">
        <v>150</v>
      </c>
      <c r="G51">
        <v>28</v>
      </c>
      <c r="H51">
        <v>44</v>
      </c>
      <c r="I51">
        <v>16</v>
      </c>
    </row>
    <row r="52" spans="1:10">
      <c r="A52" s="57"/>
      <c r="B52" t="s">
        <v>218</v>
      </c>
      <c r="C52">
        <v>25.7</v>
      </c>
      <c r="D52">
        <v>28.7</v>
      </c>
      <c r="E52">
        <f t="shared" si="5"/>
        <v>3</v>
      </c>
    </row>
    <row r="53" spans="1:10">
      <c r="A53" s="57"/>
      <c r="B53" t="s">
        <v>221</v>
      </c>
      <c r="C53">
        <v>1.3</v>
      </c>
      <c r="D53">
        <v>3</v>
      </c>
      <c r="E53">
        <f t="shared" si="5"/>
        <v>1.7</v>
      </c>
    </row>
    <row r="54" spans="1:10">
      <c r="C54">
        <f>AVERAGE(C33:C53)</f>
        <v>29.530000000000008</v>
      </c>
      <c r="D54">
        <f t="shared" ref="D54" si="6">AVERAGE(D33:D53)</f>
        <v>21.76</v>
      </c>
      <c r="E54">
        <f t="shared" ref="E54" si="7">AVERAGE(E33:E53)</f>
        <v>-7.7700000000000005</v>
      </c>
      <c r="G54">
        <f>AVERAGE(G33:G53)</f>
        <v>64.15384615384616</v>
      </c>
      <c r="H54">
        <f t="shared" ref="H54" si="8">AVERAGE(H33:H53)</f>
        <v>49.230769230769234</v>
      </c>
      <c r="I54">
        <f t="shared" ref="I54" si="9">AVERAGE(I33:I53)</f>
        <v>-14.923076923076923</v>
      </c>
    </row>
    <row r="57" spans="1:10">
      <c r="A57" s="50" t="s">
        <v>265</v>
      </c>
    </row>
    <row r="58" spans="1:10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>
      <c r="B59" s="58" t="s">
        <v>266</v>
      </c>
      <c r="C59" s="58"/>
      <c r="D59" s="58"/>
      <c r="E59" s="58" t="s">
        <v>267</v>
      </c>
      <c r="F59" s="58"/>
      <c r="G59" s="58"/>
      <c r="H59" s="58" t="s">
        <v>268</v>
      </c>
      <c r="I59" s="58"/>
      <c r="J59" s="58"/>
    </row>
    <row r="60" spans="1:10">
      <c r="B60" s="48" t="s">
        <v>48</v>
      </c>
      <c r="C60" s="48" t="s">
        <v>259</v>
      </c>
      <c r="D60" s="48" t="s">
        <v>269</v>
      </c>
      <c r="E60" s="48" t="s">
        <v>48</v>
      </c>
      <c r="F60" s="48" t="s">
        <v>259</v>
      </c>
      <c r="G60" s="48" t="s">
        <v>269</v>
      </c>
      <c r="H60" s="48" t="s">
        <v>48</v>
      </c>
      <c r="I60" s="48" t="s">
        <v>259</v>
      </c>
      <c r="J60" s="48" t="s">
        <v>269</v>
      </c>
    </row>
    <row r="61" spans="1:10">
      <c r="B61" t="s">
        <v>270</v>
      </c>
      <c r="C61" t="s">
        <v>145</v>
      </c>
      <c r="D61">
        <v>0</v>
      </c>
      <c r="E61" t="s">
        <v>270</v>
      </c>
      <c r="F61" t="s">
        <v>149</v>
      </c>
      <c r="G61">
        <v>2.5</v>
      </c>
      <c r="H61" t="s">
        <v>270</v>
      </c>
      <c r="I61" t="s">
        <v>137</v>
      </c>
      <c r="J61">
        <v>1.5</v>
      </c>
    </row>
    <row r="62" spans="1:10">
      <c r="B62" t="s">
        <v>270</v>
      </c>
      <c r="C62" t="s">
        <v>156</v>
      </c>
      <c r="D62">
        <v>2</v>
      </c>
      <c r="E62" t="s">
        <v>270</v>
      </c>
      <c r="F62" t="s">
        <v>152</v>
      </c>
      <c r="G62">
        <v>-4</v>
      </c>
      <c r="H62" t="s">
        <v>270</v>
      </c>
      <c r="I62" t="s">
        <v>141</v>
      </c>
      <c r="J62">
        <v>1.5</v>
      </c>
    </row>
    <row r="63" spans="1:10">
      <c r="B63" t="s">
        <v>270</v>
      </c>
      <c r="C63" t="s">
        <v>163</v>
      </c>
      <c r="D63">
        <v>1</v>
      </c>
      <c r="E63" t="s">
        <v>270</v>
      </c>
      <c r="F63" t="s">
        <v>159</v>
      </c>
      <c r="G63">
        <v>0</v>
      </c>
    </row>
    <row r="64" spans="1:10">
      <c r="B64" t="s">
        <v>271</v>
      </c>
      <c r="C64" t="s">
        <v>146</v>
      </c>
      <c r="D64">
        <v>0.5</v>
      </c>
      <c r="E64" t="s">
        <v>271</v>
      </c>
      <c r="F64" t="s">
        <v>150</v>
      </c>
      <c r="G64">
        <v>0</v>
      </c>
      <c r="H64" t="s">
        <v>271</v>
      </c>
      <c r="I64" t="s">
        <v>138</v>
      </c>
      <c r="J64">
        <v>1</v>
      </c>
    </row>
    <row r="65" spans="2:10">
      <c r="B65" t="s">
        <v>271</v>
      </c>
      <c r="C65" t="s">
        <v>157</v>
      </c>
      <c r="D65">
        <v>0.5</v>
      </c>
      <c r="H65" t="s">
        <v>271</v>
      </c>
      <c r="I65" t="s">
        <v>142</v>
      </c>
      <c r="J65">
        <v>0.5</v>
      </c>
    </row>
    <row r="66" spans="2:10">
      <c r="B66" t="s">
        <v>272</v>
      </c>
      <c r="C66" t="s">
        <v>147</v>
      </c>
      <c r="D66">
        <v>0</v>
      </c>
      <c r="E66" t="s">
        <v>272</v>
      </c>
      <c r="F66" t="s">
        <v>151</v>
      </c>
      <c r="G66">
        <v>0.5</v>
      </c>
      <c r="H66" t="s">
        <v>272</v>
      </c>
      <c r="I66" t="s">
        <v>139</v>
      </c>
      <c r="J66">
        <v>1</v>
      </c>
    </row>
    <row r="67" spans="2:10">
      <c r="B67" t="s">
        <v>272</v>
      </c>
      <c r="C67" t="s">
        <v>158</v>
      </c>
      <c r="D67">
        <v>-1.5</v>
      </c>
      <c r="E67" t="s">
        <v>272</v>
      </c>
      <c r="F67" t="s">
        <v>155</v>
      </c>
      <c r="G67">
        <v>-1</v>
      </c>
      <c r="H67" t="s">
        <v>272</v>
      </c>
      <c r="I67" t="s">
        <v>143</v>
      </c>
      <c r="J67">
        <v>0</v>
      </c>
    </row>
    <row r="68" spans="2:10">
      <c r="H68" t="s">
        <v>272</v>
      </c>
      <c r="I68" t="s">
        <v>165</v>
      </c>
      <c r="J68">
        <v>1</v>
      </c>
    </row>
    <row r="69" spans="2:10">
      <c r="B69" t="s">
        <v>273</v>
      </c>
      <c r="C69" t="s">
        <v>190</v>
      </c>
      <c r="D69">
        <v>-2.5</v>
      </c>
      <c r="E69" t="s">
        <v>273</v>
      </c>
      <c r="F69" t="s">
        <v>196</v>
      </c>
      <c r="G69">
        <v>-0.5</v>
      </c>
      <c r="H69" t="s">
        <v>273</v>
      </c>
      <c r="I69" t="s">
        <v>193</v>
      </c>
      <c r="J69">
        <v>-6</v>
      </c>
    </row>
    <row r="70" spans="2:10">
      <c r="B70" t="s">
        <v>273</v>
      </c>
      <c r="C70" t="s">
        <v>202</v>
      </c>
      <c r="D70">
        <v>1</v>
      </c>
      <c r="E70" t="s">
        <v>273</v>
      </c>
      <c r="F70" t="s">
        <v>214</v>
      </c>
      <c r="G70">
        <v>-5</v>
      </c>
      <c r="H70" t="s">
        <v>273</v>
      </c>
      <c r="I70" t="s">
        <v>205</v>
      </c>
      <c r="J70">
        <v>-0.5</v>
      </c>
    </row>
    <row r="71" spans="2:10">
      <c r="B71" t="s">
        <v>273</v>
      </c>
      <c r="C71" t="s">
        <v>208</v>
      </c>
      <c r="D71">
        <v>-4.5</v>
      </c>
      <c r="E71" t="s">
        <v>273</v>
      </c>
      <c r="F71" t="s">
        <v>217</v>
      </c>
      <c r="G71">
        <v>-4.5</v>
      </c>
      <c r="H71" t="s">
        <v>273</v>
      </c>
      <c r="I71" t="s">
        <v>211</v>
      </c>
      <c r="J71">
        <v>-3.5</v>
      </c>
    </row>
    <row r="72" spans="2:10">
      <c r="H72" t="s">
        <v>273</v>
      </c>
      <c r="I72" t="s">
        <v>165</v>
      </c>
      <c r="J72">
        <v>1</v>
      </c>
    </row>
    <row r="73" spans="2:10">
      <c r="B73" t="s">
        <v>274</v>
      </c>
      <c r="C73" t="s">
        <v>191</v>
      </c>
      <c r="D73">
        <v>-2.5</v>
      </c>
      <c r="E73" t="s">
        <v>274</v>
      </c>
      <c r="F73" t="s">
        <v>197</v>
      </c>
      <c r="G73">
        <v>0.5</v>
      </c>
      <c r="H73" t="s">
        <v>274</v>
      </c>
      <c r="I73" t="s">
        <v>194</v>
      </c>
      <c r="J73">
        <v>3</v>
      </c>
    </row>
    <row r="74" spans="2:10">
      <c r="B74" t="s">
        <v>274</v>
      </c>
      <c r="C74" t="s">
        <v>203</v>
      </c>
      <c r="D74">
        <v>-1.5</v>
      </c>
      <c r="E74" t="s">
        <v>274</v>
      </c>
      <c r="F74" t="s">
        <v>215</v>
      </c>
      <c r="G74">
        <v>-3</v>
      </c>
      <c r="H74" t="s">
        <v>274</v>
      </c>
      <c r="I74" t="s">
        <v>200</v>
      </c>
      <c r="J74">
        <v>0.5</v>
      </c>
    </row>
    <row r="75" spans="2:10">
      <c r="B75" t="s">
        <v>274</v>
      </c>
      <c r="C75" t="s">
        <v>209</v>
      </c>
      <c r="D75">
        <v>-3</v>
      </c>
      <c r="E75" t="s">
        <v>274</v>
      </c>
      <c r="F75" t="s">
        <v>218</v>
      </c>
      <c r="G75">
        <v>-2</v>
      </c>
      <c r="H75" t="s">
        <v>274</v>
      </c>
      <c r="I75" t="s">
        <v>206</v>
      </c>
      <c r="J75">
        <v>0</v>
      </c>
    </row>
    <row r="76" spans="2:10">
      <c r="H76" t="s">
        <v>274</v>
      </c>
      <c r="I76" t="s">
        <v>212</v>
      </c>
      <c r="J76">
        <v>-4</v>
      </c>
    </row>
    <row r="77" spans="2:10">
      <c r="H77" t="s">
        <v>274</v>
      </c>
      <c r="I77" t="s">
        <v>221</v>
      </c>
      <c r="J77">
        <v>-2.5</v>
      </c>
    </row>
    <row r="78" spans="2:10">
      <c r="B78" t="s">
        <v>275</v>
      </c>
      <c r="C78" t="s">
        <v>192</v>
      </c>
      <c r="D78">
        <v>0</v>
      </c>
      <c r="E78" t="s">
        <v>275</v>
      </c>
      <c r="F78" t="s">
        <v>198</v>
      </c>
      <c r="G78">
        <v>0.5</v>
      </c>
      <c r="H78" t="s">
        <v>275</v>
      </c>
      <c r="I78" t="s">
        <v>195</v>
      </c>
      <c r="J78">
        <v>2</v>
      </c>
    </row>
    <row r="79" spans="2:10">
      <c r="B79" t="s">
        <v>275</v>
      </c>
      <c r="C79" t="s">
        <v>204</v>
      </c>
      <c r="D79">
        <v>-2</v>
      </c>
      <c r="E79" t="s">
        <v>275</v>
      </c>
      <c r="F79" t="s">
        <v>216</v>
      </c>
      <c r="G79">
        <v>-3</v>
      </c>
      <c r="H79" t="s">
        <v>275</v>
      </c>
      <c r="I79" t="s">
        <v>201</v>
      </c>
      <c r="J79">
        <v>7</v>
      </c>
    </row>
    <row r="80" spans="2:10">
      <c r="B80" t="s">
        <v>275</v>
      </c>
      <c r="C80" t="s">
        <v>210</v>
      </c>
      <c r="D80">
        <v>-3</v>
      </c>
      <c r="E80" t="s">
        <v>275</v>
      </c>
      <c r="F80" t="s">
        <v>219</v>
      </c>
      <c r="G80">
        <v>-1.5</v>
      </c>
      <c r="H80" t="s">
        <v>275</v>
      </c>
      <c r="I80" t="s">
        <v>207</v>
      </c>
      <c r="J80">
        <v>0.5</v>
      </c>
    </row>
    <row r="81" spans="1:10">
      <c r="H81" t="s">
        <v>275</v>
      </c>
      <c r="I81" t="s">
        <v>213</v>
      </c>
      <c r="J81">
        <v>-2</v>
      </c>
    </row>
    <row r="82" spans="1:10">
      <c r="D82">
        <f>AVERAGE(D61:D81)</f>
        <v>-0.96875</v>
      </c>
      <c r="G82">
        <f>AVERAGE(G61:G81)</f>
        <v>-1.3666666666666667</v>
      </c>
      <c r="J82">
        <f>AVERAGE(J61:J81)</f>
        <v>0.1</v>
      </c>
    </row>
    <row r="85" spans="1:10">
      <c r="A85" s="50" t="s">
        <v>276</v>
      </c>
    </row>
    <row r="87" spans="1:10">
      <c r="B87" s="58" t="s">
        <v>266</v>
      </c>
      <c r="C87" s="58"/>
      <c r="D87" s="58"/>
      <c r="E87" s="58" t="s">
        <v>267</v>
      </c>
      <c r="F87" s="58"/>
      <c r="G87" s="58"/>
      <c r="H87" s="58" t="s">
        <v>268</v>
      </c>
      <c r="I87" s="58"/>
      <c r="J87" s="58"/>
    </row>
    <row r="88" spans="1:10">
      <c r="B88" s="48" t="s">
        <v>48</v>
      </c>
      <c r="C88" s="48" t="s">
        <v>259</v>
      </c>
      <c r="D88" s="48" t="s">
        <v>269</v>
      </c>
      <c r="E88" s="48" t="s">
        <v>48</v>
      </c>
      <c r="F88" s="48" t="s">
        <v>259</v>
      </c>
      <c r="G88" s="48" t="s">
        <v>269</v>
      </c>
      <c r="H88" s="48" t="s">
        <v>48</v>
      </c>
      <c r="I88" s="48" t="s">
        <v>259</v>
      </c>
      <c r="J88" s="48" t="s">
        <v>269</v>
      </c>
    </row>
    <row r="89" spans="1:10">
      <c r="B89" t="s">
        <v>270</v>
      </c>
      <c r="C89" t="s">
        <v>145</v>
      </c>
      <c r="D89">
        <v>-67</v>
      </c>
      <c r="E89" t="s">
        <v>270</v>
      </c>
      <c r="F89" t="s">
        <v>149</v>
      </c>
      <c r="G89">
        <v>-36</v>
      </c>
      <c r="H89" t="s">
        <v>270</v>
      </c>
      <c r="I89" t="s">
        <v>137</v>
      </c>
      <c r="J89">
        <v>11</v>
      </c>
    </row>
    <row r="90" spans="1:10">
      <c r="B90" t="s">
        <v>270</v>
      </c>
      <c r="C90" t="s">
        <v>163</v>
      </c>
      <c r="D90">
        <v>-79</v>
      </c>
      <c r="E90" t="s">
        <v>270</v>
      </c>
      <c r="F90" t="s">
        <v>152</v>
      </c>
      <c r="G90">
        <v>-27</v>
      </c>
      <c r="H90" t="s">
        <v>270</v>
      </c>
      <c r="I90" t="s">
        <v>141</v>
      </c>
      <c r="J90">
        <v>-7</v>
      </c>
    </row>
    <row r="91" spans="1:10">
      <c r="B91" t="s">
        <v>270</v>
      </c>
      <c r="C91" t="s">
        <v>156</v>
      </c>
      <c r="D91">
        <v>-27</v>
      </c>
      <c r="E91" t="s">
        <v>270</v>
      </c>
      <c r="F91" t="s">
        <v>159</v>
      </c>
      <c r="G91">
        <v>-24</v>
      </c>
    </row>
    <row r="92" spans="1:10">
      <c r="B92" t="s">
        <v>271</v>
      </c>
      <c r="C92" t="s">
        <v>146</v>
      </c>
      <c r="D92">
        <v>-45</v>
      </c>
      <c r="E92" t="s">
        <v>271</v>
      </c>
      <c r="F92" t="s">
        <v>150</v>
      </c>
      <c r="G92">
        <v>16</v>
      </c>
      <c r="H92" t="s">
        <v>271</v>
      </c>
      <c r="I92" t="s">
        <v>138</v>
      </c>
      <c r="J92">
        <v>2</v>
      </c>
    </row>
    <row r="93" spans="1:10">
      <c r="B93" t="s">
        <v>271</v>
      </c>
      <c r="C93" t="s">
        <v>157</v>
      </c>
      <c r="D93">
        <v>5</v>
      </c>
      <c r="H93" t="s">
        <v>271</v>
      </c>
      <c r="I93" t="s">
        <v>142</v>
      </c>
      <c r="J93">
        <v>84</v>
      </c>
    </row>
    <row r="94" spans="1:10">
      <c r="B94" t="s">
        <v>272</v>
      </c>
      <c r="C94" t="s">
        <v>147</v>
      </c>
      <c r="D94">
        <v>11</v>
      </c>
      <c r="E94" t="s">
        <v>272</v>
      </c>
      <c r="F94" t="s">
        <v>151</v>
      </c>
      <c r="G94">
        <v>-29</v>
      </c>
      <c r="H94" t="s">
        <v>272</v>
      </c>
      <c r="I94" t="s">
        <v>139</v>
      </c>
      <c r="J94">
        <v>8</v>
      </c>
    </row>
    <row r="95" spans="1:10">
      <c r="B95" t="s">
        <v>272</v>
      </c>
      <c r="C95" t="s">
        <v>158</v>
      </c>
      <c r="D95">
        <v>-37</v>
      </c>
      <c r="E95" t="s">
        <v>272</v>
      </c>
      <c r="F95" t="s">
        <v>155</v>
      </c>
      <c r="G95">
        <v>-36</v>
      </c>
      <c r="H95" t="s">
        <v>272</v>
      </c>
      <c r="I95" t="s">
        <v>143</v>
      </c>
      <c r="J95">
        <v>7</v>
      </c>
    </row>
    <row r="96" spans="1:10">
      <c r="H96" t="s">
        <v>272</v>
      </c>
      <c r="I96" t="s">
        <v>165</v>
      </c>
      <c r="J96">
        <v>14</v>
      </c>
    </row>
    <row r="97" spans="1:10">
      <c r="B97" t="s">
        <v>273</v>
      </c>
      <c r="C97" t="s">
        <v>202</v>
      </c>
      <c r="D97">
        <v>-32</v>
      </c>
      <c r="E97" t="s">
        <v>273</v>
      </c>
      <c r="F97" t="s">
        <v>214</v>
      </c>
      <c r="G97">
        <v>-25.3</v>
      </c>
      <c r="H97" t="s">
        <v>273</v>
      </c>
      <c r="I97" t="s">
        <v>211</v>
      </c>
      <c r="J97">
        <v>-2.6999999999999993</v>
      </c>
    </row>
    <row r="98" spans="1:10">
      <c r="B98" t="s">
        <v>273</v>
      </c>
      <c r="C98" t="s">
        <v>208</v>
      </c>
      <c r="D98">
        <v>-4.2999999999999972</v>
      </c>
      <c r="E98" t="s">
        <v>273</v>
      </c>
      <c r="F98" t="s">
        <v>217</v>
      </c>
      <c r="G98">
        <v>-16.599999999999998</v>
      </c>
      <c r="H98" t="s">
        <v>273</v>
      </c>
      <c r="I98" t="s">
        <v>205</v>
      </c>
      <c r="J98">
        <v>-8</v>
      </c>
    </row>
    <row r="99" spans="1:10">
      <c r="B99" t="s">
        <v>273</v>
      </c>
      <c r="C99" t="s">
        <v>190</v>
      </c>
      <c r="D99">
        <v>-6.7000000000000028</v>
      </c>
      <c r="E99" t="s">
        <v>273</v>
      </c>
      <c r="F99" t="s">
        <v>196</v>
      </c>
      <c r="G99">
        <v>-0.69999999999999929</v>
      </c>
      <c r="H99" t="s">
        <v>273</v>
      </c>
      <c r="I99" t="s">
        <v>193</v>
      </c>
      <c r="J99">
        <v>11.399999999999999</v>
      </c>
    </row>
    <row r="100" spans="1:10">
      <c r="B100" t="s">
        <v>274</v>
      </c>
      <c r="C100" t="s">
        <v>191</v>
      </c>
      <c r="D100">
        <v>-19.999999999999996</v>
      </c>
      <c r="E100" t="s">
        <v>274</v>
      </c>
      <c r="F100" t="s">
        <v>215</v>
      </c>
      <c r="G100">
        <v>-10</v>
      </c>
      <c r="H100" t="s">
        <v>274</v>
      </c>
      <c r="I100" t="s">
        <v>206</v>
      </c>
      <c r="J100">
        <v>14</v>
      </c>
    </row>
    <row r="101" spans="1:10">
      <c r="B101" t="s">
        <v>274</v>
      </c>
      <c r="C101" t="s">
        <v>203</v>
      </c>
      <c r="D101">
        <v>-30</v>
      </c>
      <c r="E101" t="s">
        <v>274</v>
      </c>
      <c r="F101" t="s">
        <v>218</v>
      </c>
      <c r="G101">
        <v>3</v>
      </c>
      <c r="H101" t="s">
        <v>274</v>
      </c>
      <c r="I101" t="s">
        <v>194</v>
      </c>
      <c r="J101">
        <v>1.5999999999999996</v>
      </c>
    </row>
    <row r="102" spans="1:10">
      <c r="B102" t="s">
        <v>274</v>
      </c>
      <c r="C102" t="s">
        <v>209</v>
      </c>
      <c r="D102">
        <v>-27</v>
      </c>
      <c r="E102" t="s">
        <v>274</v>
      </c>
      <c r="F102" t="s">
        <v>197</v>
      </c>
      <c r="G102">
        <v>-2.6999999999999993</v>
      </c>
      <c r="H102" t="s">
        <v>274</v>
      </c>
      <c r="I102" t="s">
        <v>200</v>
      </c>
      <c r="J102">
        <v>6.3000000000000007</v>
      </c>
    </row>
    <row r="103" spans="1:10">
      <c r="H103" t="s">
        <v>274</v>
      </c>
      <c r="I103" t="s">
        <v>212</v>
      </c>
      <c r="J103">
        <v>-7.3999999999999995</v>
      </c>
    </row>
    <row r="104" spans="1:10">
      <c r="H104" t="s">
        <v>274</v>
      </c>
      <c r="I104" t="s">
        <v>221</v>
      </c>
      <c r="J104">
        <v>1.7</v>
      </c>
    </row>
    <row r="105" spans="1:10">
      <c r="B105" t="s">
        <v>277</v>
      </c>
      <c r="C105" t="s">
        <v>192</v>
      </c>
      <c r="D105">
        <v>-29</v>
      </c>
      <c r="E105" t="s">
        <v>277</v>
      </c>
      <c r="F105" t="s">
        <v>198</v>
      </c>
      <c r="G105">
        <v>-11.400000000000002</v>
      </c>
      <c r="H105" t="s">
        <v>277</v>
      </c>
      <c r="I105" t="s">
        <v>195</v>
      </c>
      <c r="J105">
        <v>27.400000000000002</v>
      </c>
    </row>
    <row r="106" spans="1:10">
      <c r="B106" t="s">
        <v>277</v>
      </c>
      <c r="C106" t="s">
        <v>204</v>
      </c>
      <c r="D106">
        <v>-22.599999999999998</v>
      </c>
      <c r="E106" t="s">
        <v>277</v>
      </c>
      <c r="F106" t="s">
        <v>216</v>
      </c>
      <c r="G106">
        <v>-5.3000000000000007</v>
      </c>
      <c r="H106" t="s">
        <v>277</v>
      </c>
      <c r="I106" t="s">
        <v>201</v>
      </c>
      <c r="J106">
        <v>-1.2999999999999998</v>
      </c>
    </row>
    <row r="107" spans="1:10">
      <c r="B107" t="s">
        <v>277</v>
      </c>
      <c r="C107" t="s">
        <v>210</v>
      </c>
      <c r="D107">
        <v>2.7000000000000028</v>
      </c>
      <c r="E107" t="s">
        <v>277</v>
      </c>
      <c r="F107" t="s">
        <v>219</v>
      </c>
      <c r="G107">
        <v>-15.000000000000004</v>
      </c>
      <c r="H107" t="s">
        <v>277</v>
      </c>
      <c r="I107" t="s">
        <v>207</v>
      </c>
      <c r="J107">
        <v>9</v>
      </c>
    </row>
    <row r="108" spans="1:10">
      <c r="H108" t="s">
        <v>277</v>
      </c>
      <c r="I108" t="s">
        <v>213</v>
      </c>
      <c r="J108">
        <v>-4.3999999999999995</v>
      </c>
    </row>
    <row r="109" spans="1:10">
      <c r="D109">
        <f>AVERAGE(D88:D108)</f>
        <v>-25.493750000000002</v>
      </c>
      <c r="G109">
        <f>AVERAGE(G88:G108)</f>
        <v>-14.666666666666666</v>
      </c>
      <c r="J109">
        <f>AVERAGE(J88:J108)</f>
        <v>8.7684210526315773</v>
      </c>
    </row>
    <row r="111" spans="1:10">
      <c r="A111" s="50" t="s">
        <v>278</v>
      </c>
    </row>
    <row r="113" spans="1:17">
      <c r="B113" s="58" t="s">
        <v>266</v>
      </c>
      <c r="C113" s="58"/>
      <c r="D113" s="58"/>
      <c r="E113" s="58"/>
      <c r="F113" s="58" t="s">
        <v>267</v>
      </c>
      <c r="G113" s="58"/>
      <c r="H113" s="58"/>
      <c r="I113" s="58"/>
      <c r="J113" s="58" t="s">
        <v>268</v>
      </c>
      <c r="K113" s="58"/>
      <c r="L113" s="58"/>
      <c r="M113" s="58"/>
      <c r="N113" s="58" t="s">
        <v>279</v>
      </c>
      <c r="O113" s="58"/>
      <c r="P113" s="58"/>
      <c r="Q113" s="58"/>
    </row>
    <row r="114" spans="1:17">
      <c r="B114" s="58" t="s">
        <v>280</v>
      </c>
      <c r="C114" s="58"/>
      <c r="D114" s="58" t="s">
        <v>281</v>
      </c>
      <c r="E114" s="58"/>
      <c r="F114" s="58" t="s">
        <v>280</v>
      </c>
      <c r="G114" s="58"/>
      <c r="H114" s="58" t="s">
        <v>281</v>
      </c>
      <c r="I114" s="58"/>
      <c r="J114" s="58" t="s">
        <v>280</v>
      </c>
      <c r="K114" s="58"/>
      <c r="L114" s="58" t="s">
        <v>281</v>
      </c>
      <c r="M114" s="58"/>
      <c r="N114" s="58" t="s">
        <v>280</v>
      </c>
      <c r="O114" s="58"/>
      <c r="P114" s="58" t="s">
        <v>281</v>
      </c>
      <c r="Q114" s="58"/>
    </row>
    <row r="115" spans="1:17">
      <c r="A115" s="58" t="s">
        <v>258</v>
      </c>
      <c r="B115" t="s">
        <v>145</v>
      </c>
      <c r="C115">
        <v>0</v>
      </c>
      <c r="D115" t="s">
        <v>146</v>
      </c>
      <c r="E115">
        <v>0.5</v>
      </c>
      <c r="F115" t="s">
        <v>149</v>
      </c>
      <c r="G115">
        <v>2.5</v>
      </c>
      <c r="H115" t="s">
        <v>150</v>
      </c>
      <c r="I115">
        <v>0</v>
      </c>
      <c r="J115" t="s">
        <v>137</v>
      </c>
      <c r="K115">
        <v>1.5</v>
      </c>
      <c r="L115" t="s">
        <v>138</v>
      </c>
      <c r="M115">
        <v>1</v>
      </c>
      <c r="N115" t="s">
        <v>145</v>
      </c>
      <c r="O115">
        <v>0</v>
      </c>
      <c r="P115" t="s">
        <v>146</v>
      </c>
      <c r="Q115">
        <v>0.5</v>
      </c>
    </row>
    <row r="116" spans="1:17">
      <c r="A116" s="58"/>
      <c r="B116" t="s">
        <v>156</v>
      </c>
      <c r="C116">
        <v>2</v>
      </c>
      <c r="D116" t="s">
        <v>157</v>
      </c>
      <c r="E116">
        <v>0.5</v>
      </c>
      <c r="F116" t="s">
        <v>152</v>
      </c>
      <c r="G116">
        <v>-4</v>
      </c>
      <c r="J116" t="s">
        <v>141</v>
      </c>
      <c r="K116">
        <v>1.5</v>
      </c>
      <c r="L116" t="s">
        <v>142</v>
      </c>
      <c r="M116">
        <v>0.5</v>
      </c>
      <c r="N116" t="s">
        <v>156</v>
      </c>
      <c r="O116">
        <v>2</v>
      </c>
      <c r="P116" t="s">
        <v>157</v>
      </c>
      <c r="Q116">
        <v>0.5</v>
      </c>
    </row>
    <row r="117" spans="1:17">
      <c r="A117" s="58"/>
      <c r="B117" t="s">
        <v>163</v>
      </c>
      <c r="C117">
        <v>1</v>
      </c>
      <c r="D117" t="s">
        <v>147</v>
      </c>
      <c r="E117">
        <v>0</v>
      </c>
      <c r="F117" t="s">
        <v>159</v>
      </c>
      <c r="G117">
        <v>0</v>
      </c>
      <c r="H117" t="s">
        <v>151</v>
      </c>
      <c r="I117">
        <v>0.5</v>
      </c>
      <c r="L117" t="s">
        <v>139</v>
      </c>
      <c r="M117">
        <v>1</v>
      </c>
      <c r="N117" t="s">
        <v>163</v>
      </c>
      <c r="O117">
        <v>1</v>
      </c>
      <c r="P117" t="s">
        <v>147</v>
      </c>
      <c r="Q117">
        <v>0</v>
      </c>
    </row>
    <row r="118" spans="1:17">
      <c r="A118" s="58"/>
      <c r="D118" t="s">
        <v>158</v>
      </c>
      <c r="E118">
        <v>-1.5</v>
      </c>
      <c r="H118" t="s">
        <v>155</v>
      </c>
      <c r="I118">
        <v>-1</v>
      </c>
      <c r="L118" t="s">
        <v>143</v>
      </c>
      <c r="M118">
        <v>0</v>
      </c>
      <c r="P118" t="s">
        <v>158</v>
      </c>
      <c r="Q118">
        <v>-1.5</v>
      </c>
    </row>
    <row r="119" spans="1:17">
      <c r="A119" s="58"/>
      <c r="L119" t="s">
        <v>165</v>
      </c>
      <c r="M119">
        <v>1</v>
      </c>
    </row>
    <row r="120" spans="1:17">
      <c r="A120" s="58" t="s">
        <v>257</v>
      </c>
      <c r="B120" t="s">
        <v>190</v>
      </c>
      <c r="C120">
        <v>-2.5</v>
      </c>
      <c r="D120" t="s">
        <v>191</v>
      </c>
      <c r="E120">
        <v>-2.5</v>
      </c>
      <c r="F120" t="s">
        <v>196</v>
      </c>
      <c r="G120">
        <v>-0.5</v>
      </c>
      <c r="H120" t="s">
        <v>197</v>
      </c>
      <c r="I120">
        <v>0.5</v>
      </c>
      <c r="J120" t="s">
        <v>193</v>
      </c>
      <c r="K120">
        <v>-6</v>
      </c>
      <c r="L120" t="s">
        <v>194</v>
      </c>
      <c r="M120">
        <v>3</v>
      </c>
      <c r="N120" t="s">
        <v>190</v>
      </c>
      <c r="O120">
        <v>-2.5</v>
      </c>
      <c r="P120" t="s">
        <v>191</v>
      </c>
      <c r="Q120">
        <v>-2.5</v>
      </c>
    </row>
    <row r="121" spans="1:17">
      <c r="A121" s="58"/>
      <c r="B121" t="s">
        <v>202</v>
      </c>
      <c r="C121">
        <v>1</v>
      </c>
      <c r="D121" t="s">
        <v>203</v>
      </c>
      <c r="E121">
        <v>-1.5</v>
      </c>
      <c r="F121" t="s">
        <v>214</v>
      </c>
      <c r="G121">
        <v>-5</v>
      </c>
      <c r="H121" t="s">
        <v>215</v>
      </c>
      <c r="I121">
        <v>-3</v>
      </c>
      <c r="J121" t="s">
        <v>205</v>
      </c>
      <c r="K121">
        <v>-0.5</v>
      </c>
      <c r="L121" t="s">
        <v>200</v>
      </c>
      <c r="M121">
        <v>0.5</v>
      </c>
      <c r="N121" t="s">
        <v>202</v>
      </c>
      <c r="O121">
        <v>1</v>
      </c>
      <c r="P121" t="s">
        <v>203</v>
      </c>
      <c r="Q121">
        <v>-1.5</v>
      </c>
    </row>
    <row r="122" spans="1:17">
      <c r="A122" s="58"/>
      <c r="B122" t="s">
        <v>208</v>
      </c>
      <c r="C122">
        <v>-4.5</v>
      </c>
      <c r="D122" t="s">
        <v>209</v>
      </c>
      <c r="E122">
        <v>-3</v>
      </c>
      <c r="F122" t="s">
        <v>217</v>
      </c>
      <c r="G122">
        <v>-4.5</v>
      </c>
      <c r="H122" t="s">
        <v>218</v>
      </c>
      <c r="I122">
        <v>-2</v>
      </c>
      <c r="J122" t="s">
        <v>211</v>
      </c>
      <c r="K122">
        <v>-3.5</v>
      </c>
      <c r="L122" t="s">
        <v>206</v>
      </c>
      <c r="M122">
        <v>0</v>
      </c>
      <c r="N122" t="s">
        <v>208</v>
      </c>
      <c r="O122">
        <v>-4.5</v>
      </c>
      <c r="P122" t="s">
        <v>209</v>
      </c>
      <c r="Q122">
        <v>-3</v>
      </c>
    </row>
    <row r="123" spans="1:17">
      <c r="A123" s="58"/>
      <c r="D123" t="s">
        <v>192</v>
      </c>
      <c r="E123">
        <v>0</v>
      </c>
      <c r="H123" t="s">
        <v>198</v>
      </c>
      <c r="I123">
        <v>0.5</v>
      </c>
      <c r="J123" t="s">
        <v>165</v>
      </c>
      <c r="K123">
        <v>1</v>
      </c>
      <c r="L123" t="s">
        <v>212</v>
      </c>
      <c r="M123">
        <v>-4</v>
      </c>
      <c r="P123" t="s">
        <v>192</v>
      </c>
      <c r="Q123">
        <v>0</v>
      </c>
    </row>
    <row r="124" spans="1:17">
      <c r="A124" s="58"/>
      <c r="D124" t="s">
        <v>204</v>
      </c>
      <c r="E124">
        <v>-2</v>
      </c>
      <c r="H124" t="s">
        <v>216</v>
      </c>
      <c r="I124">
        <v>-3</v>
      </c>
      <c r="L124" t="s">
        <v>221</v>
      </c>
      <c r="M124">
        <v>-2.5</v>
      </c>
      <c r="P124" t="s">
        <v>204</v>
      </c>
      <c r="Q124">
        <v>-2</v>
      </c>
    </row>
    <row r="125" spans="1:17">
      <c r="A125" s="58"/>
      <c r="D125" t="s">
        <v>210</v>
      </c>
      <c r="E125">
        <v>-3</v>
      </c>
      <c r="H125" t="s">
        <v>219</v>
      </c>
      <c r="I125">
        <v>-1.5</v>
      </c>
      <c r="L125" t="s">
        <v>195</v>
      </c>
      <c r="M125">
        <v>2</v>
      </c>
      <c r="P125" t="s">
        <v>210</v>
      </c>
      <c r="Q125">
        <v>-3</v>
      </c>
    </row>
    <row r="126" spans="1:17">
      <c r="A126" s="58"/>
      <c r="L126" t="s">
        <v>201</v>
      </c>
      <c r="M126">
        <v>7</v>
      </c>
      <c r="N126" t="s">
        <v>149</v>
      </c>
      <c r="O126">
        <v>2.5</v>
      </c>
      <c r="P126" t="s">
        <v>150</v>
      </c>
      <c r="Q126">
        <v>0</v>
      </c>
    </row>
    <row r="127" spans="1:17">
      <c r="A127" s="58"/>
      <c r="L127" t="s">
        <v>207</v>
      </c>
      <c r="M127">
        <v>0.5</v>
      </c>
      <c r="N127" t="s">
        <v>152</v>
      </c>
      <c r="O127">
        <v>-4</v>
      </c>
    </row>
    <row r="128" spans="1:17">
      <c r="A128" s="58"/>
      <c r="L128" t="s">
        <v>213</v>
      </c>
      <c r="M128">
        <v>-2</v>
      </c>
      <c r="N128" t="s">
        <v>159</v>
      </c>
      <c r="O128">
        <v>0</v>
      </c>
      <c r="P128" t="s">
        <v>151</v>
      </c>
      <c r="Q128">
        <v>0.5</v>
      </c>
    </row>
    <row r="129" spans="1:17">
      <c r="A129" s="1" t="s">
        <v>47</v>
      </c>
      <c r="C129">
        <f>AVERAGE(C115:C128)</f>
        <v>-0.5</v>
      </c>
      <c r="E129">
        <f>AVERAGE(E115:E128)</f>
        <v>-1.25</v>
      </c>
      <c r="G129">
        <f>AVERAGE(G115:G128)</f>
        <v>-1.9166666666666667</v>
      </c>
      <c r="I129">
        <f>AVERAGE(I115:I128)</f>
        <v>-1</v>
      </c>
      <c r="K129">
        <f>AVERAGE(K115:K128)</f>
        <v>-1</v>
      </c>
      <c r="M129">
        <f>AVERAGE(M115:M128)</f>
        <v>0.5714285714285714</v>
      </c>
      <c r="P129" t="s">
        <v>155</v>
      </c>
      <c r="Q129">
        <v>-1</v>
      </c>
    </row>
    <row r="131" spans="1:17">
      <c r="N131" t="s">
        <v>196</v>
      </c>
      <c r="O131">
        <v>-0.5</v>
      </c>
      <c r="P131" t="s">
        <v>197</v>
      </c>
      <c r="Q131">
        <v>0.5</v>
      </c>
    </row>
    <row r="132" spans="1:17">
      <c r="N132" t="s">
        <v>214</v>
      </c>
      <c r="O132">
        <v>-5</v>
      </c>
      <c r="P132" t="s">
        <v>215</v>
      </c>
      <c r="Q132">
        <v>-3</v>
      </c>
    </row>
    <row r="133" spans="1:17">
      <c r="N133" t="s">
        <v>217</v>
      </c>
      <c r="O133">
        <v>-4.5</v>
      </c>
      <c r="P133" t="s">
        <v>218</v>
      </c>
      <c r="Q133">
        <v>-2</v>
      </c>
    </row>
    <row r="134" spans="1:17">
      <c r="P134" t="s">
        <v>198</v>
      </c>
      <c r="Q134">
        <v>0.5</v>
      </c>
    </row>
    <row r="135" spans="1:17">
      <c r="P135" t="s">
        <v>216</v>
      </c>
      <c r="Q135">
        <v>-3</v>
      </c>
    </row>
    <row r="136" spans="1:17">
      <c r="P136" t="s">
        <v>219</v>
      </c>
      <c r="Q136">
        <v>-1.5</v>
      </c>
    </row>
    <row r="137" spans="1:17">
      <c r="N137" t="s">
        <v>137</v>
      </c>
      <c r="O137">
        <v>1.5</v>
      </c>
      <c r="P137" t="s">
        <v>138</v>
      </c>
      <c r="Q137">
        <v>1</v>
      </c>
    </row>
    <row r="138" spans="1:17">
      <c r="N138" t="s">
        <v>141</v>
      </c>
      <c r="O138">
        <v>1.5</v>
      </c>
      <c r="P138" t="s">
        <v>142</v>
      </c>
      <c r="Q138">
        <v>0.5</v>
      </c>
    </row>
    <row r="139" spans="1:17">
      <c r="P139" t="s">
        <v>139</v>
      </c>
      <c r="Q139">
        <v>1</v>
      </c>
    </row>
    <row r="140" spans="1:17">
      <c r="P140" t="s">
        <v>143</v>
      </c>
      <c r="Q140">
        <v>0</v>
      </c>
    </row>
    <row r="141" spans="1:17">
      <c r="P141" t="s">
        <v>165</v>
      </c>
      <c r="Q141">
        <v>1</v>
      </c>
    </row>
    <row r="142" spans="1:17">
      <c r="N142" t="s">
        <v>193</v>
      </c>
      <c r="O142">
        <v>-6</v>
      </c>
      <c r="P142" t="s">
        <v>194</v>
      </c>
      <c r="Q142">
        <v>3</v>
      </c>
    </row>
    <row r="143" spans="1:17">
      <c r="N143" t="s">
        <v>205</v>
      </c>
      <c r="O143">
        <v>-0.5</v>
      </c>
      <c r="P143" t="s">
        <v>200</v>
      </c>
      <c r="Q143">
        <v>0.5</v>
      </c>
    </row>
    <row r="144" spans="1:17">
      <c r="N144" t="s">
        <v>211</v>
      </c>
      <c r="O144">
        <v>-3.5</v>
      </c>
      <c r="P144" t="s">
        <v>206</v>
      </c>
      <c r="Q144">
        <v>0</v>
      </c>
    </row>
    <row r="145" spans="1:17">
      <c r="N145" t="s">
        <v>165</v>
      </c>
      <c r="O145">
        <v>1</v>
      </c>
      <c r="P145" t="s">
        <v>212</v>
      </c>
      <c r="Q145">
        <v>-4</v>
      </c>
    </row>
    <row r="146" spans="1:17">
      <c r="P146" t="s">
        <v>221</v>
      </c>
      <c r="Q146">
        <v>-2.5</v>
      </c>
    </row>
    <row r="147" spans="1:17">
      <c r="P147" t="s">
        <v>195</v>
      </c>
      <c r="Q147">
        <v>2</v>
      </c>
    </row>
    <row r="148" spans="1:17">
      <c r="P148" t="s">
        <v>201</v>
      </c>
      <c r="Q148">
        <v>7</v>
      </c>
    </row>
    <row r="149" spans="1:17">
      <c r="P149" t="s">
        <v>207</v>
      </c>
      <c r="Q149">
        <v>0.5</v>
      </c>
    </row>
    <row r="150" spans="1:17">
      <c r="P150" t="s">
        <v>213</v>
      </c>
      <c r="Q150">
        <v>-2</v>
      </c>
    </row>
    <row r="151" spans="1:17">
      <c r="M151" s="1" t="s">
        <v>47</v>
      </c>
      <c r="O151">
        <f>AVERAGE(O118:O150)</f>
        <v>-1.5666666666666667</v>
      </c>
      <c r="Q151">
        <f>AVERAGE(Q118:Q150)</f>
        <v>-0.48333333333333334</v>
      </c>
    </row>
    <row r="154" spans="1:17">
      <c r="A154" s="50" t="s">
        <v>282</v>
      </c>
    </row>
    <row r="156" spans="1:17">
      <c r="B156" s="58" t="s">
        <v>266</v>
      </c>
      <c r="C156" s="58"/>
      <c r="D156" s="58"/>
      <c r="E156" s="58"/>
      <c r="F156" s="58" t="s">
        <v>267</v>
      </c>
      <c r="G156" s="58"/>
      <c r="H156" s="58"/>
      <c r="I156" s="58"/>
      <c r="J156" s="58" t="s">
        <v>268</v>
      </c>
      <c r="K156" s="58"/>
      <c r="L156" s="58"/>
      <c r="M156" s="58"/>
      <c r="N156" s="58" t="s">
        <v>279</v>
      </c>
      <c r="O156" s="58"/>
      <c r="P156" s="58"/>
      <c r="Q156" s="58"/>
    </row>
    <row r="157" spans="1:17">
      <c r="B157" s="58" t="s">
        <v>280</v>
      </c>
      <c r="C157" s="58"/>
      <c r="D157" s="58" t="s">
        <v>281</v>
      </c>
      <c r="E157" s="58"/>
      <c r="F157" s="58" t="s">
        <v>280</v>
      </c>
      <c r="G157" s="58"/>
      <c r="H157" s="58" t="s">
        <v>281</v>
      </c>
      <c r="I157" s="58"/>
      <c r="J157" s="58" t="s">
        <v>280</v>
      </c>
      <c r="K157" s="58"/>
      <c r="L157" s="58" t="s">
        <v>281</v>
      </c>
      <c r="M157" s="58"/>
      <c r="N157" s="58" t="s">
        <v>280</v>
      </c>
      <c r="O157" s="58"/>
      <c r="P157" s="58" t="s">
        <v>281</v>
      </c>
      <c r="Q157" s="58"/>
    </row>
    <row r="158" spans="1:17">
      <c r="A158" s="58" t="s">
        <v>258</v>
      </c>
      <c r="B158" t="s">
        <v>145</v>
      </c>
      <c r="C158">
        <v>-67</v>
      </c>
      <c r="D158" t="s">
        <v>146</v>
      </c>
      <c r="E158">
        <v>-45</v>
      </c>
      <c r="F158" t="s">
        <v>149</v>
      </c>
      <c r="G158">
        <v>-36</v>
      </c>
      <c r="H158" t="s">
        <v>150</v>
      </c>
      <c r="I158">
        <v>16</v>
      </c>
      <c r="J158" t="s">
        <v>137</v>
      </c>
      <c r="K158">
        <v>11</v>
      </c>
      <c r="L158" t="s">
        <v>138</v>
      </c>
      <c r="M158">
        <v>2</v>
      </c>
      <c r="N158" t="s">
        <v>145</v>
      </c>
      <c r="O158">
        <v>-67</v>
      </c>
      <c r="P158" t="s">
        <v>146</v>
      </c>
      <c r="Q158">
        <v>-45</v>
      </c>
    </row>
    <row r="159" spans="1:17">
      <c r="A159" s="58"/>
      <c r="B159" t="s">
        <v>163</v>
      </c>
      <c r="C159">
        <v>-79</v>
      </c>
      <c r="D159" t="s">
        <v>157</v>
      </c>
      <c r="E159">
        <v>5</v>
      </c>
      <c r="F159" t="s">
        <v>152</v>
      </c>
      <c r="G159">
        <v>-27</v>
      </c>
      <c r="H159" t="s">
        <v>151</v>
      </c>
      <c r="I159">
        <v>-29</v>
      </c>
      <c r="J159" t="s">
        <v>141</v>
      </c>
      <c r="K159">
        <v>-7</v>
      </c>
      <c r="L159" t="s">
        <v>142</v>
      </c>
      <c r="M159">
        <v>84</v>
      </c>
      <c r="N159" t="s">
        <v>163</v>
      </c>
      <c r="O159">
        <v>-79</v>
      </c>
      <c r="P159" t="s">
        <v>157</v>
      </c>
      <c r="Q159">
        <v>5</v>
      </c>
    </row>
    <row r="160" spans="1:17">
      <c r="A160" s="58"/>
      <c r="B160" t="s">
        <v>156</v>
      </c>
      <c r="C160">
        <v>-27</v>
      </c>
      <c r="D160" t="s">
        <v>147</v>
      </c>
      <c r="E160">
        <v>11</v>
      </c>
      <c r="F160" t="s">
        <v>159</v>
      </c>
      <c r="G160">
        <v>-24</v>
      </c>
      <c r="H160" t="s">
        <v>155</v>
      </c>
      <c r="I160">
        <v>-36</v>
      </c>
      <c r="L160" t="s">
        <v>139</v>
      </c>
      <c r="M160">
        <v>8</v>
      </c>
      <c r="N160" t="s">
        <v>156</v>
      </c>
      <c r="O160">
        <v>-27</v>
      </c>
      <c r="P160" t="s">
        <v>147</v>
      </c>
      <c r="Q160">
        <v>11</v>
      </c>
    </row>
    <row r="161" spans="1:17">
      <c r="A161" s="58"/>
      <c r="D161" t="s">
        <v>158</v>
      </c>
      <c r="E161">
        <v>-37</v>
      </c>
      <c r="L161" t="s">
        <v>143</v>
      </c>
      <c r="M161">
        <v>7</v>
      </c>
      <c r="P161" t="s">
        <v>158</v>
      </c>
      <c r="Q161">
        <v>-37</v>
      </c>
    </row>
    <row r="162" spans="1:17">
      <c r="A162" s="58"/>
      <c r="L162" t="s">
        <v>165</v>
      </c>
      <c r="M162">
        <v>14</v>
      </c>
      <c r="N162" t="s">
        <v>202</v>
      </c>
      <c r="O162">
        <v>-32</v>
      </c>
      <c r="P162" t="s">
        <v>191</v>
      </c>
      <c r="Q162">
        <v>-19.999999999999996</v>
      </c>
    </row>
    <row r="163" spans="1:17">
      <c r="A163" s="58" t="s">
        <v>257</v>
      </c>
      <c r="B163" t="s">
        <v>202</v>
      </c>
      <c r="C163">
        <v>-32</v>
      </c>
      <c r="D163" t="s">
        <v>191</v>
      </c>
      <c r="E163">
        <v>-19.999999999999996</v>
      </c>
      <c r="F163" t="s">
        <v>214</v>
      </c>
      <c r="G163">
        <v>-25.3</v>
      </c>
      <c r="H163" t="s">
        <v>215</v>
      </c>
      <c r="I163">
        <v>-10</v>
      </c>
      <c r="J163" t="s">
        <v>211</v>
      </c>
      <c r="K163">
        <v>-2.6999999999999993</v>
      </c>
      <c r="L163" t="s">
        <v>206</v>
      </c>
      <c r="M163">
        <v>14</v>
      </c>
      <c r="N163" t="s">
        <v>208</v>
      </c>
      <c r="O163">
        <v>-4.2999999999999972</v>
      </c>
      <c r="P163" t="s">
        <v>203</v>
      </c>
      <c r="Q163">
        <v>-30</v>
      </c>
    </row>
    <row r="164" spans="1:17">
      <c r="A164" s="58"/>
      <c r="B164" t="s">
        <v>208</v>
      </c>
      <c r="C164">
        <v>-4.2999999999999972</v>
      </c>
      <c r="D164" t="s">
        <v>203</v>
      </c>
      <c r="E164">
        <v>-30</v>
      </c>
      <c r="F164" t="s">
        <v>217</v>
      </c>
      <c r="G164">
        <v>-16.599999999999998</v>
      </c>
      <c r="H164" t="s">
        <v>218</v>
      </c>
      <c r="I164">
        <v>3</v>
      </c>
      <c r="J164" t="s">
        <v>205</v>
      </c>
      <c r="K164">
        <v>-8</v>
      </c>
      <c r="L164" t="s">
        <v>194</v>
      </c>
      <c r="M164">
        <v>1.5999999999999996</v>
      </c>
      <c r="N164" t="s">
        <v>190</v>
      </c>
      <c r="O164">
        <v>-6.7000000000000028</v>
      </c>
      <c r="P164" t="s">
        <v>209</v>
      </c>
      <c r="Q164">
        <v>-27</v>
      </c>
    </row>
    <row r="165" spans="1:17">
      <c r="A165" s="58"/>
      <c r="B165" t="s">
        <v>190</v>
      </c>
      <c r="C165">
        <v>-6.7000000000000028</v>
      </c>
      <c r="D165" t="s">
        <v>209</v>
      </c>
      <c r="E165">
        <v>-27</v>
      </c>
      <c r="F165" t="s">
        <v>196</v>
      </c>
      <c r="G165">
        <v>-0.69999999999999929</v>
      </c>
      <c r="H165" t="s">
        <v>197</v>
      </c>
      <c r="I165">
        <v>-2.6999999999999993</v>
      </c>
      <c r="J165" t="s">
        <v>193</v>
      </c>
      <c r="K165">
        <v>11.399999999999999</v>
      </c>
      <c r="L165" t="s">
        <v>200</v>
      </c>
      <c r="M165">
        <v>6.3000000000000007</v>
      </c>
      <c r="P165" t="s">
        <v>192</v>
      </c>
      <c r="Q165">
        <v>-29</v>
      </c>
    </row>
    <row r="166" spans="1:17">
      <c r="A166" s="58"/>
      <c r="D166" t="s">
        <v>192</v>
      </c>
      <c r="E166">
        <v>-29</v>
      </c>
      <c r="H166" t="s">
        <v>198</v>
      </c>
      <c r="I166">
        <v>-11.400000000000002</v>
      </c>
      <c r="L166" t="s">
        <v>212</v>
      </c>
      <c r="M166">
        <v>-7.3999999999999995</v>
      </c>
      <c r="P166" t="s">
        <v>204</v>
      </c>
      <c r="Q166">
        <v>-22.599999999999998</v>
      </c>
    </row>
    <row r="167" spans="1:17">
      <c r="A167" s="58"/>
      <c r="D167" t="s">
        <v>204</v>
      </c>
      <c r="E167">
        <v>-22.599999999999998</v>
      </c>
      <c r="H167" t="s">
        <v>216</v>
      </c>
      <c r="I167">
        <v>-5.3000000000000007</v>
      </c>
      <c r="L167" t="s">
        <v>221</v>
      </c>
      <c r="M167">
        <v>1.7</v>
      </c>
      <c r="P167" t="s">
        <v>210</v>
      </c>
      <c r="Q167">
        <v>2.7000000000000028</v>
      </c>
    </row>
    <row r="168" spans="1:17">
      <c r="A168" s="58"/>
      <c r="D168" t="s">
        <v>210</v>
      </c>
      <c r="E168">
        <v>2.7000000000000028</v>
      </c>
      <c r="H168" t="s">
        <v>219</v>
      </c>
      <c r="I168">
        <v>-15.000000000000004</v>
      </c>
      <c r="L168" t="s">
        <v>195</v>
      </c>
      <c r="M168">
        <v>27.400000000000002</v>
      </c>
      <c r="N168" t="s">
        <v>149</v>
      </c>
      <c r="O168">
        <v>-36</v>
      </c>
      <c r="P168" t="s">
        <v>150</v>
      </c>
      <c r="Q168">
        <v>16</v>
      </c>
    </row>
    <row r="169" spans="1:17">
      <c r="A169" s="58"/>
      <c r="L169" t="s">
        <v>201</v>
      </c>
      <c r="M169">
        <v>-1.2999999999999998</v>
      </c>
      <c r="N169" t="s">
        <v>152</v>
      </c>
      <c r="O169">
        <v>-27</v>
      </c>
      <c r="P169" t="s">
        <v>151</v>
      </c>
      <c r="Q169">
        <v>-29</v>
      </c>
    </row>
    <row r="170" spans="1:17">
      <c r="A170" s="58"/>
      <c r="L170" t="s">
        <v>207</v>
      </c>
      <c r="M170">
        <v>9</v>
      </c>
      <c r="N170" t="s">
        <v>159</v>
      </c>
      <c r="O170">
        <v>-24</v>
      </c>
      <c r="P170" t="s">
        <v>155</v>
      </c>
      <c r="Q170">
        <v>-36</v>
      </c>
    </row>
    <row r="171" spans="1:17">
      <c r="A171" s="58"/>
      <c r="L171" t="s">
        <v>213</v>
      </c>
      <c r="M171">
        <v>-4.3999999999999995</v>
      </c>
      <c r="N171" t="s">
        <v>214</v>
      </c>
      <c r="O171">
        <v>-25.3</v>
      </c>
      <c r="P171" t="s">
        <v>215</v>
      </c>
      <c r="Q171">
        <v>-10</v>
      </c>
    </row>
    <row r="172" spans="1:17">
      <c r="A172" s="1" t="s">
        <v>47</v>
      </c>
      <c r="C172">
        <f>AVERAGE(C158:C171)</f>
        <v>-36</v>
      </c>
      <c r="E172">
        <f>AVERAGE(E158:E171)</f>
        <v>-19.189999999999998</v>
      </c>
      <c r="G172">
        <f>AVERAGE(G158:G171)</f>
        <v>-21.599999999999998</v>
      </c>
      <c r="I172">
        <f>AVERAGE(I158:I171)</f>
        <v>-10.044444444444444</v>
      </c>
      <c r="K172">
        <f>AVERAGE(K158:K171)</f>
        <v>0.93999999999999984</v>
      </c>
      <c r="M172">
        <f>AVERAGE(M158:M171)</f>
        <v>11.564285714285713</v>
      </c>
      <c r="N172" t="s">
        <v>217</v>
      </c>
      <c r="O172">
        <v>-16.599999999999998</v>
      </c>
      <c r="P172" t="s">
        <v>218</v>
      </c>
      <c r="Q172">
        <v>3</v>
      </c>
    </row>
    <row r="173" spans="1:17">
      <c r="N173" t="s">
        <v>196</v>
      </c>
      <c r="O173">
        <v>-0.69999999999999929</v>
      </c>
      <c r="P173" t="s">
        <v>197</v>
      </c>
      <c r="Q173">
        <v>-2.6999999999999993</v>
      </c>
    </row>
    <row r="174" spans="1:17">
      <c r="P174" t="s">
        <v>198</v>
      </c>
      <c r="Q174">
        <v>-11.400000000000002</v>
      </c>
    </row>
    <row r="175" spans="1:17">
      <c r="P175" t="s">
        <v>216</v>
      </c>
      <c r="Q175">
        <v>-5.3000000000000007</v>
      </c>
    </row>
    <row r="176" spans="1:17">
      <c r="P176" t="s">
        <v>219</v>
      </c>
      <c r="Q176">
        <v>-15.000000000000004</v>
      </c>
    </row>
    <row r="177" spans="13:17">
      <c r="N177" t="s">
        <v>137</v>
      </c>
      <c r="O177">
        <v>11</v>
      </c>
      <c r="P177" t="s">
        <v>138</v>
      </c>
      <c r="Q177">
        <v>2</v>
      </c>
    </row>
    <row r="178" spans="13:17">
      <c r="N178" t="s">
        <v>141</v>
      </c>
      <c r="O178">
        <v>-7</v>
      </c>
      <c r="P178" t="s">
        <v>142</v>
      </c>
      <c r="Q178">
        <v>84</v>
      </c>
    </row>
    <row r="179" spans="13:17">
      <c r="P179" t="s">
        <v>139</v>
      </c>
      <c r="Q179">
        <v>8</v>
      </c>
    </row>
    <row r="180" spans="13:17">
      <c r="P180" t="s">
        <v>143</v>
      </c>
      <c r="Q180">
        <v>7</v>
      </c>
    </row>
    <row r="181" spans="13:17">
      <c r="P181" t="s">
        <v>165</v>
      </c>
      <c r="Q181">
        <v>14</v>
      </c>
    </row>
    <row r="182" spans="13:17">
      <c r="N182" t="s">
        <v>211</v>
      </c>
      <c r="O182">
        <v>-2.6999999999999993</v>
      </c>
      <c r="P182" t="s">
        <v>206</v>
      </c>
      <c r="Q182">
        <v>14</v>
      </c>
    </row>
    <row r="183" spans="13:17">
      <c r="N183" t="s">
        <v>205</v>
      </c>
      <c r="O183">
        <v>-8</v>
      </c>
      <c r="P183" t="s">
        <v>194</v>
      </c>
      <c r="Q183">
        <v>1.5999999999999996</v>
      </c>
    </row>
    <row r="184" spans="13:17">
      <c r="N184" t="s">
        <v>193</v>
      </c>
      <c r="O184">
        <v>11.399999999999999</v>
      </c>
      <c r="P184" t="s">
        <v>200</v>
      </c>
      <c r="Q184">
        <v>6.3000000000000007</v>
      </c>
    </row>
    <row r="185" spans="13:17">
      <c r="P185" t="s">
        <v>212</v>
      </c>
      <c r="Q185">
        <v>-7.3999999999999995</v>
      </c>
    </row>
    <row r="186" spans="13:17">
      <c r="P186" t="s">
        <v>221</v>
      </c>
      <c r="Q186">
        <v>1.7</v>
      </c>
    </row>
    <row r="187" spans="13:17">
      <c r="P187" t="s">
        <v>195</v>
      </c>
      <c r="Q187">
        <v>27.400000000000002</v>
      </c>
    </row>
    <row r="188" spans="13:17">
      <c r="P188" t="s">
        <v>201</v>
      </c>
      <c r="Q188">
        <v>-1.2999999999999998</v>
      </c>
    </row>
    <row r="189" spans="13:17">
      <c r="P189" t="s">
        <v>207</v>
      </c>
      <c r="Q189">
        <v>9</v>
      </c>
    </row>
    <row r="190" spans="13:17">
      <c r="P190" t="s">
        <v>213</v>
      </c>
      <c r="Q190">
        <v>-4.3999999999999995</v>
      </c>
    </row>
    <row r="191" spans="13:17">
      <c r="M191" s="1" t="s">
        <v>47</v>
      </c>
      <c r="O191">
        <f>AVERAGE(O158:O190)</f>
        <v>-20.05294117647059</v>
      </c>
      <c r="Q191">
        <f>AVERAGE(Q158:Q190)</f>
        <v>-3.6484848484848476</v>
      </c>
    </row>
    <row r="206" spans="1:18">
      <c r="A206" s="1" t="s">
        <v>283</v>
      </c>
    </row>
    <row r="208" spans="1:18">
      <c r="A208" s="60" t="s">
        <v>131</v>
      </c>
      <c r="B208" s="60"/>
      <c r="C208" s="60"/>
      <c r="D208" s="60"/>
      <c r="E208" s="60"/>
      <c r="F208" s="60"/>
      <c r="G208" s="60" t="s">
        <v>183</v>
      </c>
      <c r="H208" s="60"/>
      <c r="I208" s="60"/>
      <c r="J208" s="60"/>
      <c r="K208" s="60"/>
      <c r="L208" s="60"/>
      <c r="M208" s="60" t="s">
        <v>184</v>
      </c>
      <c r="N208" s="60"/>
      <c r="O208" s="60"/>
      <c r="P208" s="60"/>
      <c r="Q208" s="60"/>
      <c r="R208" s="60"/>
    </row>
    <row r="209" spans="1:18">
      <c r="A209" s="42" t="s">
        <v>30</v>
      </c>
      <c r="B209" s="42" t="s">
        <v>185</v>
      </c>
      <c r="C209" s="42" t="s">
        <v>186</v>
      </c>
      <c r="D209" s="42" t="s">
        <v>187</v>
      </c>
      <c r="E209" s="42" t="s">
        <v>188</v>
      </c>
      <c r="F209" s="42" t="s">
        <v>189</v>
      </c>
      <c r="G209" s="42" t="s">
        <v>30</v>
      </c>
      <c r="H209" s="42" t="s">
        <v>185</v>
      </c>
      <c r="I209" s="42" t="s">
        <v>186</v>
      </c>
      <c r="J209" s="42" t="s">
        <v>187</v>
      </c>
      <c r="K209" s="42" t="s">
        <v>188</v>
      </c>
      <c r="L209" s="42" t="s">
        <v>189</v>
      </c>
      <c r="M209" s="42" t="s">
        <v>30</v>
      </c>
      <c r="N209" s="42" t="s">
        <v>185</v>
      </c>
      <c r="O209" s="42" t="s">
        <v>186</v>
      </c>
      <c r="P209" s="42" t="s">
        <v>187</v>
      </c>
      <c r="Q209" s="42" t="s">
        <v>188</v>
      </c>
      <c r="R209" s="42" t="s">
        <v>189</v>
      </c>
    </row>
    <row r="210" spans="1:18">
      <c r="A210" s="9" t="s">
        <v>193</v>
      </c>
      <c r="B210" s="9">
        <v>3.3</v>
      </c>
      <c r="C210" s="9">
        <v>14.7</v>
      </c>
      <c r="D210" s="9">
        <v>10</v>
      </c>
      <c r="E210" s="9">
        <f t="shared" ref="E210:E213" si="10">C210-B210</f>
        <v>11.399999999999999</v>
      </c>
      <c r="F210" s="9">
        <f t="shared" ref="F210:F213" si="11">D210-B210</f>
        <v>6.7</v>
      </c>
      <c r="G210" s="49" t="s">
        <v>194</v>
      </c>
      <c r="H210" s="9">
        <v>3.7</v>
      </c>
      <c r="I210" s="9">
        <v>5.3</v>
      </c>
      <c r="J210" s="9">
        <v>4.7</v>
      </c>
      <c r="K210" s="9">
        <f t="shared" ref="K210:K214" si="12">I210-H210</f>
        <v>1.5999999999999996</v>
      </c>
      <c r="L210" s="9">
        <f t="shared" ref="L210:L214" si="13">J210-H210</f>
        <v>1</v>
      </c>
      <c r="M210" s="49" t="s">
        <v>195</v>
      </c>
      <c r="N210" s="9">
        <v>11.3</v>
      </c>
      <c r="O210" s="9">
        <v>38.700000000000003</v>
      </c>
      <c r="P210" s="9">
        <v>39.299999999999997</v>
      </c>
      <c r="Q210" s="9">
        <f t="shared" ref="Q210:Q212" si="14">O210-N210</f>
        <v>27.400000000000002</v>
      </c>
      <c r="R210" s="9">
        <f t="shared" ref="R210:R213" si="15">P210-N210</f>
        <v>27.999999999999996</v>
      </c>
    </row>
    <row r="211" spans="1:18">
      <c r="A211" s="45"/>
      <c r="B211" s="47"/>
      <c r="C211" s="9"/>
      <c r="D211" s="9"/>
      <c r="E211" s="9"/>
      <c r="F211" s="9"/>
      <c r="G211" s="49" t="s">
        <v>200</v>
      </c>
      <c r="H211" s="9">
        <v>7</v>
      </c>
      <c r="I211" s="9">
        <v>13.3</v>
      </c>
      <c r="J211" s="9">
        <v>17</v>
      </c>
      <c r="K211" s="9">
        <f t="shared" si="12"/>
        <v>6.3000000000000007</v>
      </c>
      <c r="L211" s="9">
        <f t="shared" si="13"/>
        <v>10</v>
      </c>
      <c r="M211" s="49" t="s">
        <v>201</v>
      </c>
      <c r="N211" s="9">
        <v>2.2999999999999998</v>
      </c>
      <c r="O211" s="9">
        <v>1</v>
      </c>
      <c r="P211" s="9">
        <v>3</v>
      </c>
      <c r="Q211" s="9">
        <f t="shared" si="14"/>
        <v>-1.2999999999999998</v>
      </c>
      <c r="R211" s="9">
        <f t="shared" si="15"/>
        <v>0.70000000000000018</v>
      </c>
    </row>
    <row r="212" spans="1:18">
      <c r="A212" s="9" t="s">
        <v>205</v>
      </c>
      <c r="B212" s="9">
        <v>12</v>
      </c>
      <c r="C212" s="9">
        <v>4</v>
      </c>
      <c r="D212" s="9">
        <v>4.7</v>
      </c>
      <c r="E212" s="9">
        <f t="shared" si="10"/>
        <v>-8</v>
      </c>
      <c r="F212" s="9">
        <f t="shared" si="11"/>
        <v>-7.3</v>
      </c>
      <c r="G212" s="9" t="s">
        <v>206</v>
      </c>
      <c r="H212" s="9">
        <v>7</v>
      </c>
      <c r="I212" s="9">
        <v>21</v>
      </c>
      <c r="J212" s="9">
        <v>15</v>
      </c>
      <c r="K212" s="9">
        <f t="shared" si="12"/>
        <v>14</v>
      </c>
      <c r="L212" s="9">
        <f t="shared" si="13"/>
        <v>8</v>
      </c>
      <c r="M212" s="9" t="s">
        <v>207</v>
      </c>
      <c r="N212" s="9">
        <v>10.3</v>
      </c>
      <c r="O212" s="9">
        <v>19.3</v>
      </c>
      <c r="P212" s="9">
        <v>20</v>
      </c>
      <c r="Q212" s="9">
        <f t="shared" si="14"/>
        <v>9</v>
      </c>
      <c r="R212" s="9">
        <f t="shared" si="15"/>
        <v>9.6999999999999993</v>
      </c>
    </row>
    <row r="213" spans="1:18">
      <c r="A213" s="9" t="s">
        <v>211</v>
      </c>
      <c r="B213" s="9">
        <v>11</v>
      </c>
      <c r="C213" s="9">
        <v>8.3000000000000007</v>
      </c>
      <c r="D213" s="9">
        <v>15.3</v>
      </c>
      <c r="E213" s="9">
        <f t="shared" si="10"/>
        <v>-2.6999999999999993</v>
      </c>
      <c r="F213" s="9">
        <f t="shared" si="11"/>
        <v>4.3000000000000007</v>
      </c>
      <c r="G213" s="9" t="s">
        <v>212</v>
      </c>
      <c r="H213" s="9">
        <v>14.7</v>
      </c>
      <c r="I213" s="9">
        <v>7.3</v>
      </c>
      <c r="J213" s="9">
        <v>15.7</v>
      </c>
      <c r="K213" s="9">
        <f>I213-H213</f>
        <v>-7.3999999999999995</v>
      </c>
      <c r="L213" s="9">
        <f t="shared" si="13"/>
        <v>1</v>
      </c>
      <c r="M213" s="9" t="s">
        <v>213</v>
      </c>
      <c r="N213" s="9">
        <v>10.7</v>
      </c>
      <c r="O213" s="9">
        <v>6.3</v>
      </c>
      <c r="P213" s="9">
        <v>16.3</v>
      </c>
      <c r="Q213" s="9">
        <f>O213-N213</f>
        <v>-4.3999999999999995</v>
      </c>
      <c r="R213" s="9">
        <f t="shared" si="15"/>
        <v>5.6000000000000014</v>
      </c>
    </row>
    <row r="214" spans="1:18">
      <c r="A214" s="45"/>
      <c r="B214" s="47"/>
      <c r="C214" s="9"/>
      <c r="D214" s="9"/>
      <c r="E214" s="9"/>
      <c r="F214" s="9"/>
      <c r="G214" s="9" t="s">
        <v>221</v>
      </c>
      <c r="H214" s="9">
        <v>1.3</v>
      </c>
      <c r="I214" s="9">
        <v>3</v>
      </c>
      <c r="J214" s="9">
        <v>12.3</v>
      </c>
      <c r="K214" s="9">
        <f t="shared" si="12"/>
        <v>1.7</v>
      </c>
      <c r="L214" s="9">
        <f t="shared" si="13"/>
        <v>11</v>
      </c>
      <c r="M214" s="45"/>
      <c r="N214" s="47"/>
      <c r="O214" s="9"/>
      <c r="P214" s="9"/>
      <c r="Q214" s="9"/>
      <c r="R214" s="9"/>
    </row>
    <row r="215" spans="1:18">
      <c r="A215" s="41" t="s">
        <v>223</v>
      </c>
      <c r="B215" s="41">
        <f>AVERAGE(B210:B214)</f>
        <v>8.7666666666666675</v>
      </c>
      <c r="C215" s="41">
        <f>AVERAGE(C210:C214)</f>
        <v>9</v>
      </c>
      <c r="D215" s="41">
        <f>AVERAGE(D210:D214)</f>
        <v>10</v>
      </c>
      <c r="E215" s="41">
        <f>AVERAGE(E210:E214)</f>
        <v>0.23333333333333309</v>
      </c>
      <c r="F215" s="41">
        <f>AVERAGE(F210:F214)</f>
        <v>1.2333333333333336</v>
      </c>
      <c r="G215" s="41"/>
      <c r="H215" s="41">
        <f>AVERAGE(H210:H214)</f>
        <v>6.7399999999999993</v>
      </c>
      <c r="I215" s="41">
        <f>AVERAGE(I210:I214)</f>
        <v>9.98</v>
      </c>
      <c r="J215" s="41">
        <f>AVERAGE(J210:J214)</f>
        <v>12.940000000000001</v>
      </c>
      <c r="K215" s="41">
        <f>AVERAGE(K210:K214)</f>
        <v>3.2399999999999998</v>
      </c>
      <c r="L215" s="41">
        <f>AVERAGE(L210:L214)</f>
        <v>6.2</v>
      </c>
      <c r="M215" s="41"/>
      <c r="N215" s="41">
        <f>AVERAGE(N210:N214)</f>
        <v>8.65</v>
      </c>
      <c r="O215" s="41">
        <f>AVERAGE(O210:O214)</f>
        <v>16.324999999999999</v>
      </c>
      <c r="P215" s="41">
        <f>AVERAGE(P210:P214)</f>
        <v>19.649999999999999</v>
      </c>
      <c r="Q215" s="41">
        <f>AVERAGE(Q210:Q214)</f>
        <v>7.6750000000000007</v>
      </c>
      <c r="R215" s="41">
        <f>AVERAGE(R210:R214)</f>
        <v>10.999999999999998</v>
      </c>
    </row>
    <row r="216" spans="1:18">
      <c r="A216" s="41" t="s">
        <v>224</v>
      </c>
      <c r="B216" s="41">
        <f>STDEV(B210:B214)</f>
        <v>4.7606022028030566</v>
      </c>
      <c r="C216" s="41">
        <f>STDEV(C210:C214)</f>
        <v>5.3842362503887227</v>
      </c>
      <c r="D216" s="41">
        <f>STDEV(D210:D214)</f>
        <v>5.3000000000000034</v>
      </c>
      <c r="E216" s="41">
        <f>STDEV(E210:E214)</f>
        <v>10.027129865187412</v>
      </c>
      <c r="F216" s="41">
        <f>STDEV(F210:F214)</f>
        <v>7.4868774087287777</v>
      </c>
      <c r="G216" s="41"/>
      <c r="H216" s="41">
        <f>STDEV(H210:H214)</f>
        <v>5.0579640172701916</v>
      </c>
      <c r="I216" s="41">
        <f>STDEV(I210:I214)</f>
        <v>7.2503103381855318</v>
      </c>
      <c r="J216" s="41">
        <f>STDEV(J210:J214)</f>
        <v>4.9155874521770038</v>
      </c>
      <c r="K216" s="41">
        <f>STDEV(K210:K214)</f>
        <v>7.8008332888224183</v>
      </c>
      <c r="L216" s="41">
        <f>STDEV(L210:L214)</f>
        <v>4.8682645778552347</v>
      </c>
      <c r="M216" s="41"/>
      <c r="N216" s="41">
        <f>STDEV(N210:N214)</f>
        <v>4.2532340636273496</v>
      </c>
      <c r="O216" s="41">
        <f>STDEV(O210:O214)</f>
        <v>16.781413329434844</v>
      </c>
      <c r="P216" s="41">
        <f>STDEV(P210:P214)</f>
        <v>14.996555159991466</v>
      </c>
      <c r="Q216" s="41">
        <f>STDEV(Q210:Q214)</f>
        <v>14.343262065048757</v>
      </c>
      <c r="R216" s="41">
        <f>STDEV(R210:R214)</f>
        <v>11.915536076903967</v>
      </c>
    </row>
  </sheetData>
  <mergeCells count="47">
    <mergeCell ref="N156:Q156"/>
    <mergeCell ref="N157:O157"/>
    <mergeCell ref="P157:Q157"/>
    <mergeCell ref="A158:A162"/>
    <mergeCell ref="A163:A171"/>
    <mergeCell ref="B156:E156"/>
    <mergeCell ref="F156:I156"/>
    <mergeCell ref="J156:M156"/>
    <mergeCell ref="A208:F208"/>
    <mergeCell ref="G208:L208"/>
    <mergeCell ref="M208:R208"/>
    <mergeCell ref="B157:C157"/>
    <mergeCell ref="D157:E157"/>
    <mergeCell ref="F157:G157"/>
    <mergeCell ref="H157:I157"/>
    <mergeCell ref="J157:K157"/>
    <mergeCell ref="L157:M157"/>
    <mergeCell ref="B59:D59"/>
    <mergeCell ref="E59:G59"/>
    <mergeCell ref="H59:J59"/>
    <mergeCell ref="B87:D87"/>
    <mergeCell ref="E87:G87"/>
    <mergeCell ref="H87:J87"/>
    <mergeCell ref="A43:A53"/>
    <mergeCell ref="B3:E3"/>
    <mergeCell ref="F3:I3"/>
    <mergeCell ref="A3:A4"/>
    <mergeCell ref="A5:A14"/>
    <mergeCell ref="A15:A25"/>
    <mergeCell ref="A31:A32"/>
    <mergeCell ref="B31:E31"/>
    <mergeCell ref="F31:I31"/>
    <mergeCell ref="A33:A42"/>
    <mergeCell ref="N113:Q113"/>
    <mergeCell ref="B114:C114"/>
    <mergeCell ref="D114:E114"/>
    <mergeCell ref="F114:G114"/>
    <mergeCell ref="H114:I114"/>
    <mergeCell ref="J114:K114"/>
    <mergeCell ref="L114:M114"/>
    <mergeCell ref="N114:O114"/>
    <mergeCell ref="P114:Q114"/>
    <mergeCell ref="A115:A119"/>
    <mergeCell ref="A120:A128"/>
    <mergeCell ref="B113:E113"/>
    <mergeCell ref="F113:I113"/>
    <mergeCell ref="J113:M1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heonkim@connect.hku.hk</cp:lastModifiedBy>
  <cp:revision/>
  <dcterms:created xsi:type="dcterms:W3CDTF">2024-06-11T06:54:18Z</dcterms:created>
  <dcterms:modified xsi:type="dcterms:W3CDTF">2024-07-16T04:53:29Z</dcterms:modified>
  <cp:category/>
  <cp:contentStatus/>
</cp:coreProperties>
</file>